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РОО\Работы\школы\МБОУ Кагальницкая СОШ\2\"/>
    </mc:Choice>
  </mc:AlternateContent>
  <bookViews>
    <workbookView xWindow="0" yWindow="0" windowWidth="23040" windowHeight="9192"/>
  </bookViews>
  <sheets>
    <sheet name="Смета 11 граф c НР и СП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11 граф c НР и СП'!$20:$20</definedName>
    <definedName name="_xlnm.Print_Area" localSheetId="0">'Смета 11 граф c НР и СП'!$A$1:$K$260</definedName>
  </definedNames>
  <calcPr calcId="162913" iterateDelta="1E-4"/>
</workbook>
</file>

<file path=xl/calcChain.xml><?xml version="1.0" encoding="utf-8"?>
<calcChain xmlns="http://schemas.openxmlformats.org/spreadsheetml/2006/main">
  <c r="G247" i="5" l="1"/>
  <c r="G249" i="5" s="1"/>
  <c r="G250" i="5" s="1"/>
  <c r="D238" i="5" l="1"/>
  <c r="C239" i="5"/>
  <c r="C238" i="5"/>
  <c r="A238" i="5"/>
  <c r="D236" i="5"/>
  <c r="C237" i="5"/>
  <c r="C236" i="5"/>
  <c r="A236" i="5"/>
  <c r="D234" i="5"/>
  <c r="C235" i="5"/>
  <c r="C234" i="5"/>
  <c r="A234" i="5"/>
  <c r="C233" i="5"/>
  <c r="C232" i="5"/>
  <c r="A232" i="5"/>
  <c r="C231" i="5"/>
  <c r="C230" i="5"/>
  <c r="A230" i="5"/>
  <c r="D228" i="5"/>
  <c r="C229" i="5"/>
  <c r="C228" i="5"/>
  <c r="A228" i="5"/>
  <c r="D227" i="5"/>
  <c r="D226" i="5"/>
  <c r="C225" i="5"/>
  <c r="C224" i="5"/>
  <c r="A224" i="5"/>
  <c r="D223" i="5"/>
  <c r="D222" i="5"/>
  <c r="C221" i="5"/>
  <c r="C220" i="5"/>
  <c r="A220" i="5"/>
  <c r="D219" i="5"/>
  <c r="D218" i="5"/>
  <c r="C217" i="5"/>
  <c r="C216" i="5"/>
  <c r="A216" i="5"/>
  <c r="D215" i="5"/>
  <c r="D214" i="5"/>
  <c r="C213" i="5"/>
  <c r="C212" i="5"/>
  <c r="A212" i="5"/>
  <c r="D211" i="5"/>
  <c r="D210" i="5"/>
  <c r="C209" i="5"/>
  <c r="C208" i="5"/>
  <c r="A208" i="5"/>
  <c r="D207" i="5"/>
  <c r="D206" i="5"/>
  <c r="C205" i="5"/>
  <c r="C204" i="5"/>
  <c r="A204" i="5"/>
  <c r="D203" i="5"/>
  <c r="D202" i="5"/>
  <c r="C201" i="5"/>
  <c r="C200" i="5"/>
  <c r="A200" i="5"/>
  <c r="D199" i="5"/>
  <c r="D198" i="5"/>
  <c r="C197" i="5"/>
  <c r="C196" i="5"/>
  <c r="A196" i="5"/>
  <c r="D192" i="5"/>
  <c r="C193" i="5"/>
  <c r="C192" i="5"/>
  <c r="A192" i="5"/>
  <c r="C189" i="5"/>
  <c r="C188" i="5"/>
  <c r="A188" i="5"/>
  <c r="C183" i="5"/>
  <c r="C182" i="5"/>
  <c r="A182" i="5"/>
  <c r="D180" i="5"/>
  <c r="C181" i="5"/>
  <c r="C180" i="5"/>
  <c r="A180" i="5"/>
  <c r="C179" i="5"/>
  <c r="A178" i="5"/>
  <c r="C173" i="5"/>
  <c r="C172" i="5"/>
  <c r="A172" i="5"/>
  <c r="C166" i="5"/>
  <c r="C165" i="5"/>
  <c r="A165" i="5"/>
  <c r="C160" i="5"/>
  <c r="C159" i="5"/>
  <c r="A159" i="5"/>
  <c r="D157" i="5"/>
  <c r="C158" i="5"/>
  <c r="C157" i="5"/>
  <c r="A157" i="5"/>
  <c r="D151" i="5"/>
  <c r="C152" i="5"/>
  <c r="C151" i="5"/>
  <c r="A151" i="5"/>
  <c r="C146" i="5"/>
  <c r="C145" i="5"/>
  <c r="A145" i="5"/>
  <c r="C140" i="5"/>
  <c r="C139" i="5"/>
  <c r="A139" i="5"/>
  <c r="C134" i="5"/>
  <c r="C133" i="5"/>
  <c r="A133" i="5"/>
  <c r="C128" i="5"/>
  <c r="C127" i="5"/>
  <c r="A127" i="5"/>
  <c r="D125" i="5"/>
  <c r="C126" i="5"/>
  <c r="C125" i="5"/>
  <c r="A125" i="5"/>
  <c r="C124" i="5"/>
  <c r="A123" i="5"/>
  <c r="C118" i="5"/>
  <c r="C117" i="5"/>
  <c r="A117" i="5"/>
  <c r="D115" i="5"/>
  <c r="C116" i="5"/>
  <c r="C115" i="5"/>
  <c r="A115" i="5"/>
  <c r="J114" i="5"/>
  <c r="C114" i="5"/>
  <c r="A113" i="5"/>
  <c r="K108" i="5"/>
  <c r="C108" i="5"/>
  <c r="C107" i="5"/>
  <c r="A107" i="5"/>
  <c r="D106" i="5"/>
  <c r="D105" i="5"/>
  <c r="C104" i="5"/>
  <c r="C103" i="5"/>
  <c r="A103" i="5"/>
  <c r="C102" i="5"/>
  <c r="C101" i="5"/>
  <c r="A101" i="5"/>
  <c r="C100" i="5"/>
  <c r="A99" i="5"/>
  <c r="C98" i="5"/>
  <c r="C97" i="5"/>
  <c r="A97" i="5"/>
  <c r="C92" i="5"/>
  <c r="C91" i="5"/>
  <c r="A91" i="5"/>
  <c r="D89" i="5"/>
  <c r="C90" i="5"/>
  <c r="C89" i="5"/>
  <c r="A89" i="5"/>
  <c r="C88" i="5"/>
  <c r="A87" i="5"/>
  <c r="C82" i="5"/>
  <c r="C81" i="5"/>
  <c r="A81" i="5"/>
  <c r="C76" i="5"/>
  <c r="C75" i="5"/>
  <c r="A75" i="5"/>
  <c r="D74" i="5"/>
  <c r="D73" i="5"/>
  <c r="C72" i="5"/>
  <c r="C71" i="5"/>
  <c r="A71" i="5"/>
  <c r="D69" i="5"/>
  <c r="C70" i="5"/>
  <c r="C69" i="5"/>
  <c r="A69" i="5"/>
  <c r="F68" i="5"/>
  <c r="C68" i="5"/>
  <c r="A67" i="5"/>
  <c r="H61" i="5"/>
  <c r="C62" i="5"/>
  <c r="C61" i="5"/>
  <c r="A61" i="5"/>
  <c r="D59" i="5"/>
  <c r="C60" i="5"/>
  <c r="C59" i="5"/>
  <c r="A59" i="5"/>
  <c r="I58" i="5"/>
  <c r="D57" i="5"/>
  <c r="C58" i="5"/>
  <c r="C57" i="5"/>
  <c r="A57" i="5"/>
  <c r="D56" i="5"/>
  <c r="D55" i="5"/>
  <c r="C54" i="5"/>
  <c r="C53" i="5"/>
  <c r="A53" i="5"/>
  <c r="D52" i="5"/>
  <c r="D51" i="5"/>
  <c r="C50" i="5"/>
  <c r="C49" i="5"/>
  <c r="A49" i="5"/>
  <c r="D48" i="5"/>
  <c r="D47" i="5"/>
  <c r="C46" i="5"/>
  <c r="C45" i="5"/>
  <c r="A45" i="5"/>
  <c r="D44" i="5"/>
  <c r="D43" i="5"/>
  <c r="C42" i="5"/>
  <c r="C41" i="5"/>
  <c r="A41" i="5"/>
  <c r="D40" i="5"/>
  <c r="D39" i="5"/>
  <c r="J38" i="5"/>
  <c r="E38" i="5"/>
  <c r="C38" i="5"/>
  <c r="C37" i="5"/>
  <c r="A37" i="5"/>
  <c r="D36" i="5"/>
  <c r="D35" i="5"/>
  <c r="C34" i="5"/>
  <c r="C33" i="5"/>
  <c r="A33" i="5"/>
  <c r="D32" i="5"/>
  <c r="D31" i="5"/>
  <c r="F30" i="5"/>
  <c r="F29" i="5"/>
  <c r="C30" i="5"/>
  <c r="C29" i="5"/>
  <c r="A29" i="5"/>
  <c r="D28" i="5"/>
  <c r="D27" i="5"/>
  <c r="J25" i="5"/>
  <c r="D25" i="5"/>
  <c r="C26" i="5"/>
  <c r="C25" i="5"/>
  <c r="A25" i="5"/>
  <c r="D24" i="5"/>
  <c r="D23" i="5"/>
  <c r="C22" i="5"/>
  <c r="C21" i="5"/>
  <c r="A21" i="5"/>
  <c r="A1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1" i="3"/>
  <c r="CY1" i="3"/>
  <c r="CZ1" i="3"/>
  <c r="DB1" i="3" s="1"/>
  <c r="DA1" i="3"/>
  <c r="DC1" i="3"/>
  <c r="A2" i="3"/>
  <c r="CY2" i="3"/>
  <c r="CZ2" i="3"/>
  <c r="DB2" i="3" s="1"/>
  <c r="DA2" i="3"/>
  <c r="DC2" i="3"/>
  <c r="A3" i="3"/>
  <c r="CY3" i="3"/>
  <c r="CZ3" i="3"/>
  <c r="DA3" i="3"/>
  <c r="DB3" i="3"/>
  <c r="DC3" i="3"/>
  <c r="A4" i="3"/>
  <c r="CY4" i="3"/>
  <c r="CZ4" i="3"/>
  <c r="DB4" i="3" s="1"/>
  <c r="DA4" i="3"/>
  <c r="DC4" i="3"/>
  <c r="A5" i="3"/>
  <c r="CY5" i="3"/>
  <c r="CZ5" i="3"/>
  <c r="DB5" i="3" s="1"/>
  <c r="DA5" i="3"/>
  <c r="DC5" i="3"/>
  <c r="A6" i="3"/>
  <c r="CY6" i="3"/>
  <c r="CZ6" i="3"/>
  <c r="DA6" i="3"/>
  <c r="DB6" i="3"/>
  <c r="DC6" i="3"/>
  <c r="A7" i="3"/>
  <c r="CY7" i="3"/>
  <c r="CZ7" i="3"/>
  <c r="DB7" i="3" s="1"/>
  <c r="DA7" i="3"/>
  <c r="DC7" i="3"/>
  <c r="A8" i="3"/>
  <c r="CY8" i="3"/>
  <c r="CZ8" i="3"/>
  <c r="DB8" i="3" s="1"/>
  <c r="DA8" i="3"/>
  <c r="DC8" i="3"/>
  <c r="A9" i="3"/>
  <c r="CY9" i="3"/>
  <c r="CZ9" i="3"/>
  <c r="DB9" i="3" s="1"/>
  <c r="DA9" i="3"/>
  <c r="DC9" i="3"/>
  <c r="A10" i="3"/>
  <c r="CY10" i="3"/>
  <c r="CZ10" i="3"/>
  <c r="DB10" i="3" s="1"/>
  <c r="DA10" i="3"/>
  <c r="DC10" i="3"/>
  <c r="A11" i="3"/>
  <c r="CY11" i="3"/>
  <c r="CZ11" i="3"/>
  <c r="DA11" i="3"/>
  <c r="DB11" i="3"/>
  <c r="DC11" i="3"/>
  <c r="A12" i="3"/>
  <c r="CY12" i="3"/>
  <c r="CZ12" i="3"/>
  <c r="DB12" i="3" s="1"/>
  <c r="DA12" i="3"/>
  <c r="DC12" i="3"/>
  <c r="A13" i="3"/>
  <c r="CY13" i="3"/>
  <c r="CZ13" i="3"/>
  <c r="DB13" i="3" s="1"/>
  <c r="DA13" i="3"/>
  <c r="DC13" i="3"/>
  <c r="A14" i="3"/>
  <c r="CY14" i="3"/>
  <c r="CZ14" i="3"/>
  <c r="DA14" i="3"/>
  <c r="DB14" i="3"/>
  <c r="DC14" i="3"/>
  <c r="A15" i="3"/>
  <c r="CY15" i="3"/>
  <c r="CZ15" i="3"/>
  <c r="DB15" i="3" s="1"/>
  <c r="DA15" i="3"/>
  <c r="DC15" i="3"/>
  <c r="A16" i="3"/>
  <c r="CY16" i="3"/>
  <c r="CZ16" i="3"/>
  <c r="DB16" i="3" s="1"/>
  <c r="DA16" i="3"/>
  <c r="DC16" i="3"/>
  <c r="A17" i="3"/>
  <c r="CY17" i="3"/>
  <c r="CZ17" i="3"/>
  <c r="DB17" i="3" s="1"/>
  <c r="DA17" i="3"/>
  <c r="DC17" i="3"/>
  <c r="A18" i="3"/>
  <c r="CY18" i="3"/>
  <c r="CZ18" i="3"/>
  <c r="DB18" i="3" s="1"/>
  <c r="DA18" i="3"/>
  <c r="DC18" i="3"/>
  <c r="A19" i="3"/>
  <c r="CY19" i="3"/>
  <c r="CZ19" i="3"/>
  <c r="DA19" i="3"/>
  <c r="DB19" i="3"/>
  <c r="DC19" i="3"/>
  <c r="A20" i="3"/>
  <c r="CY20" i="3"/>
  <c r="CZ20" i="3"/>
  <c r="DB20" i="3" s="1"/>
  <c r="DA20" i="3"/>
  <c r="DC20" i="3"/>
  <c r="A21" i="3"/>
  <c r="CY21" i="3"/>
  <c r="CZ21" i="3"/>
  <c r="DB21" i="3" s="1"/>
  <c r="DA21" i="3"/>
  <c r="DC21" i="3"/>
  <c r="A22" i="3"/>
  <c r="CY22" i="3"/>
  <c r="CZ22" i="3"/>
  <c r="DA22" i="3"/>
  <c r="DB22" i="3"/>
  <c r="DC22" i="3"/>
  <c r="A23" i="3"/>
  <c r="CY23" i="3"/>
  <c r="CZ23" i="3"/>
  <c r="DB23" i="3" s="1"/>
  <c r="DA23" i="3"/>
  <c r="DC23" i="3"/>
  <c r="A24" i="3"/>
  <c r="CY24" i="3"/>
  <c r="CZ24" i="3"/>
  <c r="DB24" i="3" s="1"/>
  <c r="DA24" i="3"/>
  <c r="DC24" i="3"/>
  <c r="A25" i="3"/>
  <c r="CY25" i="3"/>
  <c r="CZ25" i="3"/>
  <c r="DB25" i="3" s="1"/>
  <c r="DA25" i="3"/>
  <c r="DC25" i="3"/>
  <c r="A26" i="3"/>
  <c r="CY26" i="3"/>
  <c r="CZ26" i="3"/>
  <c r="DB26" i="3" s="1"/>
  <c r="DA26" i="3"/>
  <c r="DC26" i="3"/>
  <c r="A27" i="3"/>
  <c r="CY27" i="3"/>
  <c r="CZ27" i="3"/>
  <c r="DA27" i="3"/>
  <c r="DB27" i="3"/>
  <c r="DC27" i="3"/>
  <c r="A28" i="3"/>
  <c r="CY28" i="3"/>
  <c r="CZ28" i="3"/>
  <c r="DB28" i="3" s="1"/>
  <c r="DA28" i="3"/>
  <c r="DC28" i="3"/>
  <c r="A29" i="3"/>
  <c r="CY29" i="3"/>
  <c r="CZ29" i="3"/>
  <c r="DB29" i="3" s="1"/>
  <c r="DA29" i="3"/>
  <c r="DC29" i="3"/>
  <c r="A30" i="3"/>
  <c r="CY30" i="3"/>
  <c r="CZ30" i="3"/>
  <c r="DA30" i="3"/>
  <c r="DB30" i="3"/>
  <c r="DC30" i="3"/>
  <c r="A31" i="3"/>
  <c r="CY31" i="3"/>
  <c r="CZ31" i="3"/>
  <c r="DB31" i="3" s="1"/>
  <c r="DA31" i="3"/>
  <c r="DC31" i="3"/>
  <c r="A32" i="3"/>
  <c r="CY32" i="3"/>
  <c r="CZ32" i="3"/>
  <c r="DB32" i="3" s="1"/>
  <c r="DA32" i="3"/>
  <c r="DC32" i="3"/>
  <c r="A33" i="3"/>
  <c r="CY33" i="3"/>
  <c r="CZ33" i="3"/>
  <c r="DB33" i="3" s="1"/>
  <c r="DA33" i="3"/>
  <c r="DC33" i="3"/>
  <c r="A34" i="3"/>
  <c r="CY34" i="3"/>
  <c r="CZ34" i="3"/>
  <c r="DB34" i="3" s="1"/>
  <c r="DA34" i="3"/>
  <c r="DC34" i="3"/>
  <c r="A35" i="3"/>
  <c r="CY35" i="3"/>
  <c r="CZ35" i="3"/>
  <c r="DA35" i="3"/>
  <c r="DB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B37" i="3" s="1"/>
  <c r="DA37" i="3"/>
  <c r="DC37" i="3"/>
  <c r="A38" i="3"/>
  <c r="CX38" i="3"/>
  <c r="CY38" i="3"/>
  <c r="CZ38" i="3"/>
  <c r="DA38" i="3"/>
  <c r="DB38" i="3"/>
  <c r="DC38" i="3"/>
  <c r="A39" i="3"/>
  <c r="CY39" i="3"/>
  <c r="CZ39" i="3"/>
  <c r="DB39" i="3" s="1"/>
  <c r="DA39" i="3"/>
  <c r="DC39" i="3"/>
  <c r="A40" i="3"/>
  <c r="CY40" i="3"/>
  <c r="CZ40" i="3"/>
  <c r="DB40" i="3" s="1"/>
  <c r="DA40" i="3"/>
  <c r="DC40" i="3"/>
  <c r="A41" i="3"/>
  <c r="CY41" i="3"/>
  <c r="CZ41" i="3"/>
  <c r="DB41" i="3" s="1"/>
  <c r="DA41" i="3"/>
  <c r="DC41" i="3"/>
  <c r="A42" i="3"/>
  <c r="CY42" i="3"/>
  <c r="CZ42" i="3"/>
  <c r="DB42" i="3" s="1"/>
  <c r="DA42" i="3"/>
  <c r="DC42" i="3"/>
  <c r="A43" i="3"/>
  <c r="CY43" i="3"/>
  <c r="CZ43" i="3"/>
  <c r="DA43" i="3"/>
  <c r="DB43" i="3"/>
  <c r="DC43" i="3"/>
  <c r="A44" i="3"/>
  <c r="CY44" i="3"/>
  <c r="CZ44" i="3"/>
  <c r="DB44" i="3" s="1"/>
  <c r="DA44" i="3"/>
  <c r="DC44" i="3"/>
  <c r="A45" i="3"/>
  <c r="CY45" i="3"/>
  <c r="CZ45" i="3"/>
  <c r="DB45" i="3" s="1"/>
  <c r="DA45" i="3"/>
  <c r="DC45" i="3"/>
  <c r="A46" i="3"/>
  <c r="CY46" i="3"/>
  <c r="CZ46" i="3"/>
  <c r="DA46" i="3"/>
  <c r="DB46" i="3"/>
  <c r="DC46" i="3"/>
  <c r="A47" i="3"/>
  <c r="CY47" i="3"/>
  <c r="CZ47" i="3"/>
  <c r="DB47" i="3" s="1"/>
  <c r="DA47" i="3"/>
  <c r="DC47" i="3"/>
  <c r="A48" i="3"/>
  <c r="CY48" i="3"/>
  <c r="CZ48" i="3"/>
  <c r="DB48" i="3" s="1"/>
  <c r="DA48" i="3"/>
  <c r="DC48" i="3"/>
  <c r="A49" i="3"/>
  <c r="CY49" i="3"/>
  <c r="CZ49" i="3"/>
  <c r="DB49" i="3" s="1"/>
  <c r="DA49" i="3"/>
  <c r="DC49" i="3"/>
  <c r="A50" i="3"/>
  <c r="CY50" i="3"/>
  <c r="CZ50" i="3"/>
  <c r="DB50" i="3" s="1"/>
  <c r="DA50" i="3"/>
  <c r="DC50" i="3"/>
  <c r="A51" i="3"/>
  <c r="CY51" i="3"/>
  <c r="CZ51" i="3"/>
  <c r="DA51" i="3"/>
  <c r="DB51" i="3"/>
  <c r="DC51" i="3"/>
  <c r="A52" i="3"/>
  <c r="CY52" i="3"/>
  <c r="CZ52" i="3"/>
  <c r="DB52" i="3" s="1"/>
  <c r="DA52" i="3"/>
  <c r="DC52" i="3"/>
  <c r="A53" i="3"/>
  <c r="CY53" i="3"/>
  <c r="CZ53" i="3"/>
  <c r="DB53" i="3" s="1"/>
  <c r="DA53" i="3"/>
  <c r="DC53" i="3"/>
  <c r="A54" i="3"/>
  <c r="CY54" i="3"/>
  <c r="CZ54" i="3"/>
  <c r="DA54" i="3"/>
  <c r="DB54" i="3"/>
  <c r="DC54" i="3"/>
  <c r="A55" i="3"/>
  <c r="CY55" i="3"/>
  <c r="CZ55" i="3"/>
  <c r="DB55" i="3" s="1"/>
  <c r="DA55" i="3"/>
  <c r="DC55" i="3"/>
  <c r="A56" i="3"/>
  <c r="CY56" i="3"/>
  <c r="CZ56" i="3"/>
  <c r="DB56" i="3" s="1"/>
  <c r="DA56" i="3"/>
  <c r="DC56" i="3"/>
  <c r="A57" i="3"/>
  <c r="CY57" i="3"/>
  <c r="CZ57" i="3"/>
  <c r="DB57" i="3" s="1"/>
  <c r="DA57" i="3"/>
  <c r="DC57" i="3"/>
  <c r="A58" i="3"/>
  <c r="CY58" i="3"/>
  <c r="CZ58" i="3"/>
  <c r="DB58" i="3" s="1"/>
  <c r="DA58" i="3"/>
  <c r="DC58" i="3"/>
  <c r="A59" i="3"/>
  <c r="CY59" i="3"/>
  <c r="CZ59" i="3"/>
  <c r="DA59" i="3"/>
  <c r="DB59" i="3"/>
  <c r="DC59" i="3"/>
  <c r="A60" i="3"/>
  <c r="CY60" i="3"/>
  <c r="CZ60" i="3"/>
  <c r="DB60" i="3" s="1"/>
  <c r="DA60" i="3"/>
  <c r="DC60" i="3"/>
  <c r="A61" i="3"/>
  <c r="CY61" i="3"/>
  <c r="CZ61" i="3"/>
  <c r="DB61" i="3" s="1"/>
  <c r="DA61" i="3"/>
  <c r="DC61" i="3"/>
  <c r="A62" i="3"/>
  <c r="CY62" i="3"/>
  <c r="CZ62" i="3"/>
  <c r="DA62" i="3"/>
  <c r="DB62" i="3"/>
  <c r="DC62" i="3"/>
  <c r="A63" i="3"/>
  <c r="CY63" i="3"/>
  <c r="CZ63" i="3"/>
  <c r="DB63" i="3" s="1"/>
  <c r="DA63" i="3"/>
  <c r="DC63" i="3"/>
  <c r="A64" i="3"/>
  <c r="CY64" i="3"/>
  <c r="CZ64" i="3"/>
  <c r="DB64" i="3" s="1"/>
  <c r="DA64" i="3"/>
  <c r="DC64" i="3"/>
  <c r="A65" i="3"/>
  <c r="CY65" i="3"/>
  <c r="CZ65" i="3"/>
  <c r="DB65" i="3" s="1"/>
  <c r="DA65" i="3"/>
  <c r="DC65" i="3"/>
  <c r="A66" i="3"/>
  <c r="CY66" i="3"/>
  <c r="CZ66" i="3"/>
  <c r="DB66" i="3" s="1"/>
  <c r="DA66" i="3"/>
  <c r="DC66" i="3"/>
  <c r="A67" i="3"/>
  <c r="CY67" i="3"/>
  <c r="CZ67" i="3"/>
  <c r="DA67" i="3"/>
  <c r="DB67" i="3"/>
  <c r="DC67" i="3"/>
  <c r="A68" i="3"/>
  <c r="CY68" i="3"/>
  <c r="CZ68" i="3"/>
  <c r="DB68" i="3" s="1"/>
  <c r="DA68" i="3"/>
  <c r="DC68" i="3"/>
  <c r="A69" i="3"/>
  <c r="CY69" i="3"/>
  <c r="CZ69" i="3"/>
  <c r="DB69" i="3" s="1"/>
  <c r="DA69" i="3"/>
  <c r="DC69" i="3"/>
  <c r="A70" i="3"/>
  <c r="CY70" i="3"/>
  <c r="CZ70" i="3"/>
  <c r="DA70" i="3"/>
  <c r="DB70" i="3"/>
  <c r="DC70" i="3"/>
  <c r="A71" i="3"/>
  <c r="CY71" i="3"/>
  <c r="CZ71" i="3"/>
  <c r="DB71" i="3" s="1"/>
  <c r="DA71" i="3"/>
  <c r="DC71" i="3"/>
  <c r="A72" i="3"/>
  <c r="CY72" i="3"/>
  <c r="CZ72" i="3"/>
  <c r="DB72" i="3" s="1"/>
  <c r="DA72" i="3"/>
  <c r="DC72" i="3"/>
  <c r="A73" i="3"/>
  <c r="CY73" i="3"/>
  <c r="CZ73" i="3"/>
  <c r="DB73" i="3" s="1"/>
  <c r="DA73" i="3"/>
  <c r="DC73" i="3"/>
  <c r="A74" i="3"/>
  <c r="CY74" i="3"/>
  <c r="CZ74" i="3"/>
  <c r="DB74" i="3" s="1"/>
  <c r="DA74" i="3"/>
  <c r="DC74" i="3"/>
  <c r="A75" i="3"/>
  <c r="CY75" i="3"/>
  <c r="CZ75" i="3"/>
  <c r="DA75" i="3"/>
  <c r="DB75" i="3"/>
  <c r="DC75" i="3"/>
  <c r="A76" i="3"/>
  <c r="CY76" i="3"/>
  <c r="CZ76" i="3"/>
  <c r="DB76" i="3" s="1"/>
  <c r="DA76" i="3"/>
  <c r="DC76" i="3"/>
  <c r="A77" i="3"/>
  <c r="CY77" i="3"/>
  <c r="CZ77" i="3"/>
  <c r="DB77" i="3" s="1"/>
  <c r="DA77" i="3"/>
  <c r="DC77" i="3"/>
  <c r="A78" i="3"/>
  <c r="CY78" i="3"/>
  <c r="CZ78" i="3"/>
  <c r="DA78" i="3"/>
  <c r="DB78" i="3"/>
  <c r="DC78" i="3"/>
  <c r="A79" i="3"/>
  <c r="CY79" i="3"/>
  <c r="CZ79" i="3"/>
  <c r="DB79" i="3" s="1"/>
  <c r="DA79" i="3"/>
  <c r="DC79" i="3"/>
  <c r="A80" i="3"/>
  <c r="CY80" i="3"/>
  <c r="CZ80" i="3"/>
  <c r="DB80" i="3" s="1"/>
  <c r="DA80" i="3"/>
  <c r="DC80" i="3"/>
  <c r="A81" i="3"/>
  <c r="CY81" i="3"/>
  <c r="CZ81" i="3"/>
  <c r="DB81" i="3" s="1"/>
  <c r="DA81" i="3"/>
  <c r="DC81" i="3"/>
  <c r="A82" i="3"/>
  <c r="CY82" i="3"/>
  <c r="CZ82" i="3"/>
  <c r="DB82" i="3" s="1"/>
  <c r="DA82" i="3"/>
  <c r="DC82" i="3"/>
  <c r="A83" i="3"/>
  <c r="CY83" i="3"/>
  <c r="CZ83" i="3"/>
  <c r="DA83" i="3"/>
  <c r="DB83" i="3"/>
  <c r="DC83" i="3"/>
  <c r="A84" i="3"/>
  <c r="CY84" i="3"/>
  <c r="CZ84" i="3"/>
  <c r="DB84" i="3" s="1"/>
  <c r="DA84" i="3"/>
  <c r="DC84" i="3"/>
  <c r="A85" i="3"/>
  <c r="CY85" i="3"/>
  <c r="CZ85" i="3"/>
  <c r="DB85" i="3" s="1"/>
  <c r="DA85" i="3"/>
  <c r="DC85" i="3"/>
  <c r="A86" i="3"/>
  <c r="CY86" i="3"/>
  <c r="CZ86" i="3"/>
  <c r="DA86" i="3"/>
  <c r="DB86" i="3"/>
  <c r="DC86" i="3"/>
  <c r="A87" i="3"/>
  <c r="CY87" i="3"/>
  <c r="CZ87" i="3"/>
  <c r="DB87" i="3" s="1"/>
  <c r="DA87" i="3"/>
  <c r="DC87" i="3"/>
  <c r="A88" i="3"/>
  <c r="CY88" i="3"/>
  <c r="CZ88" i="3"/>
  <c r="DB88" i="3" s="1"/>
  <c r="DA88" i="3"/>
  <c r="DC88" i="3"/>
  <c r="A89" i="3"/>
  <c r="CY89" i="3"/>
  <c r="CZ89" i="3"/>
  <c r="DB89" i="3" s="1"/>
  <c r="DA89" i="3"/>
  <c r="DC89" i="3"/>
  <c r="A90" i="3"/>
  <c r="CY90" i="3"/>
  <c r="CZ90" i="3"/>
  <c r="DB90" i="3" s="1"/>
  <c r="DA90" i="3"/>
  <c r="DC90" i="3"/>
  <c r="A91" i="3"/>
  <c r="CY91" i="3"/>
  <c r="CZ91" i="3"/>
  <c r="DA91" i="3"/>
  <c r="DB91" i="3"/>
  <c r="DC91" i="3"/>
  <c r="A92" i="3"/>
  <c r="CY92" i="3"/>
  <c r="CZ92" i="3"/>
  <c r="DB92" i="3" s="1"/>
  <c r="DA92" i="3"/>
  <c r="DC92" i="3"/>
  <c r="A93" i="3"/>
  <c r="CY93" i="3"/>
  <c r="CZ93" i="3"/>
  <c r="DB93" i="3" s="1"/>
  <c r="DA93" i="3"/>
  <c r="DC93" i="3"/>
  <c r="A94" i="3"/>
  <c r="CY94" i="3"/>
  <c r="CZ94" i="3"/>
  <c r="DA94" i="3"/>
  <c r="DB94" i="3"/>
  <c r="DC94" i="3"/>
  <c r="A95" i="3"/>
  <c r="CY95" i="3"/>
  <c r="CZ95" i="3"/>
  <c r="DB95" i="3" s="1"/>
  <c r="DA95" i="3"/>
  <c r="DC95" i="3"/>
  <c r="A96" i="3"/>
  <c r="CY96" i="3"/>
  <c r="CZ96" i="3"/>
  <c r="DB96" i="3" s="1"/>
  <c r="DA96" i="3"/>
  <c r="DC96" i="3"/>
  <c r="A97" i="3"/>
  <c r="CY97" i="3"/>
  <c r="CZ97" i="3"/>
  <c r="DB97" i="3" s="1"/>
  <c r="DA97" i="3"/>
  <c r="DC97" i="3"/>
  <c r="A98" i="3"/>
  <c r="CY98" i="3"/>
  <c r="CZ98" i="3"/>
  <c r="DB98" i="3" s="1"/>
  <c r="DA98" i="3"/>
  <c r="DC98" i="3"/>
  <c r="A99" i="3"/>
  <c r="CY99" i="3"/>
  <c r="CZ99" i="3"/>
  <c r="DA99" i="3"/>
  <c r="DB99" i="3"/>
  <c r="DC99" i="3"/>
  <c r="A100" i="3"/>
  <c r="CY100" i="3"/>
  <c r="CZ100" i="3"/>
  <c r="DB100" i="3" s="1"/>
  <c r="DA100" i="3"/>
  <c r="DC100" i="3"/>
  <c r="A101" i="3"/>
  <c r="CY101" i="3"/>
  <c r="CZ101" i="3"/>
  <c r="DB101" i="3" s="1"/>
  <c r="DA101" i="3"/>
  <c r="DC101" i="3"/>
  <c r="A102" i="3"/>
  <c r="CY102" i="3"/>
  <c r="CZ102" i="3"/>
  <c r="DA102" i="3"/>
  <c r="DB102" i="3"/>
  <c r="DC102" i="3"/>
  <c r="A103" i="3"/>
  <c r="CY103" i="3"/>
  <c r="CZ103" i="3"/>
  <c r="DB103" i="3" s="1"/>
  <c r="DA103" i="3"/>
  <c r="DC103" i="3"/>
  <c r="A104" i="3"/>
  <c r="CY104" i="3"/>
  <c r="CZ104" i="3"/>
  <c r="DB104" i="3" s="1"/>
  <c r="DA104" i="3"/>
  <c r="DC104" i="3"/>
  <c r="A105" i="3"/>
  <c r="CY105" i="3"/>
  <c r="CZ105" i="3"/>
  <c r="DB105" i="3" s="1"/>
  <c r="DA105" i="3"/>
  <c r="DC105" i="3"/>
  <c r="A106" i="3"/>
  <c r="CY106" i="3"/>
  <c r="CZ106" i="3"/>
  <c r="DB106" i="3" s="1"/>
  <c r="DA106" i="3"/>
  <c r="DC106" i="3"/>
  <c r="A107" i="3"/>
  <c r="CY107" i="3"/>
  <c r="CZ107" i="3"/>
  <c r="DA107" i="3"/>
  <c r="DB107" i="3"/>
  <c r="DC107" i="3"/>
  <c r="A108" i="3"/>
  <c r="CY108" i="3"/>
  <c r="CZ108" i="3"/>
  <c r="DB108" i="3" s="1"/>
  <c r="DA108" i="3"/>
  <c r="DC108" i="3"/>
  <c r="A109" i="3"/>
  <c r="CY109" i="3"/>
  <c r="CZ109" i="3"/>
  <c r="DB109" i="3" s="1"/>
  <c r="DA109" i="3"/>
  <c r="DC109" i="3"/>
  <c r="A110" i="3"/>
  <c r="CY110" i="3"/>
  <c r="CZ110" i="3"/>
  <c r="DA110" i="3"/>
  <c r="DB110" i="3"/>
  <c r="DC110" i="3"/>
  <c r="A111" i="3"/>
  <c r="CY111" i="3"/>
  <c r="CZ111" i="3"/>
  <c r="DB111" i="3" s="1"/>
  <c r="DA111" i="3"/>
  <c r="DC111" i="3"/>
  <c r="A112" i="3"/>
  <c r="CY112" i="3"/>
  <c r="CZ112" i="3"/>
  <c r="DB112" i="3" s="1"/>
  <c r="DA112" i="3"/>
  <c r="DC112" i="3"/>
  <c r="A113" i="3"/>
  <c r="CY113" i="3"/>
  <c r="CZ113" i="3"/>
  <c r="DB113" i="3" s="1"/>
  <c r="DA113" i="3"/>
  <c r="DC113" i="3"/>
  <c r="A114" i="3"/>
  <c r="CY114" i="3"/>
  <c r="CZ114" i="3"/>
  <c r="DB114" i="3" s="1"/>
  <c r="DA114" i="3"/>
  <c r="DC114" i="3"/>
  <c r="A115" i="3"/>
  <c r="CY115" i="3"/>
  <c r="CZ115" i="3"/>
  <c r="DA115" i="3"/>
  <c r="DB115" i="3"/>
  <c r="DC115" i="3"/>
  <c r="A116" i="3"/>
  <c r="CY116" i="3"/>
  <c r="CZ116" i="3"/>
  <c r="DB116" i="3" s="1"/>
  <c r="DA116" i="3"/>
  <c r="DC116" i="3"/>
  <c r="A117" i="3"/>
  <c r="CY117" i="3"/>
  <c r="CZ117" i="3"/>
  <c r="DB117" i="3" s="1"/>
  <c r="DA117" i="3"/>
  <c r="DC117" i="3"/>
  <c r="A118" i="3"/>
  <c r="CY118" i="3"/>
  <c r="CZ118" i="3"/>
  <c r="DA118" i="3"/>
  <c r="DB118" i="3"/>
  <c r="DC118" i="3"/>
  <c r="A119" i="3"/>
  <c r="CY119" i="3"/>
  <c r="CZ119" i="3"/>
  <c r="DB119" i="3" s="1"/>
  <c r="DA119" i="3"/>
  <c r="DC119" i="3"/>
  <c r="A120" i="3"/>
  <c r="CY120" i="3"/>
  <c r="CZ120" i="3"/>
  <c r="DB120" i="3" s="1"/>
  <c r="DA120" i="3"/>
  <c r="DC120" i="3"/>
  <c r="A121" i="3"/>
  <c r="CY121" i="3"/>
  <c r="CZ121" i="3"/>
  <c r="DB121" i="3" s="1"/>
  <c r="DA121" i="3"/>
  <c r="DC121" i="3"/>
  <c r="A122" i="3"/>
  <c r="CY122" i="3"/>
  <c r="CZ122" i="3"/>
  <c r="DB122" i="3" s="1"/>
  <c r="DA122" i="3"/>
  <c r="DC122" i="3"/>
  <c r="A123" i="3"/>
  <c r="CY123" i="3"/>
  <c r="CZ123" i="3"/>
  <c r="DA123" i="3"/>
  <c r="DB123" i="3"/>
  <c r="DC123" i="3"/>
  <c r="A124" i="3"/>
  <c r="CY124" i="3"/>
  <c r="CZ124" i="3"/>
  <c r="DB124" i="3" s="1"/>
  <c r="DA124" i="3"/>
  <c r="DC124" i="3"/>
  <c r="A125" i="3"/>
  <c r="CY125" i="3"/>
  <c r="CZ125" i="3"/>
  <c r="DB125" i="3" s="1"/>
  <c r="DA125" i="3"/>
  <c r="DC125" i="3"/>
  <c r="A126" i="3"/>
  <c r="CY126" i="3"/>
  <c r="CZ126" i="3"/>
  <c r="DA126" i="3"/>
  <c r="DB126" i="3"/>
  <c r="DC126" i="3"/>
  <c r="A127" i="3"/>
  <c r="CY127" i="3"/>
  <c r="CZ127" i="3"/>
  <c r="DB127" i="3" s="1"/>
  <c r="DA127" i="3"/>
  <c r="DC127" i="3"/>
  <c r="A128" i="3"/>
  <c r="CY128" i="3"/>
  <c r="CZ128" i="3"/>
  <c r="DB128" i="3" s="1"/>
  <c r="DA128" i="3"/>
  <c r="DC128" i="3"/>
  <c r="A129" i="3"/>
  <c r="CY129" i="3"/>
  <c r="CZ129" i="3"/>
  <c r="DB129" i="3" s="1"/>
  <c r="DA129" i="3"/>
  <c r="DC129" i="3"/>
  <c r="A130" i="3"/>
  <c r="CY130" i="3"/>
  <c r="CZ130" i="3"/>
  <c r="DB130" i="3" s="1"/>
  <c r="DA130" i="3"/>
  <c r="DC130" i="3"/>
  <c r="A131" i="3"/>
  <c r="CY131" i="3"/>
  <c r="CZ131" i="3"/>
  <c r="DA131" i="3"/>
  <c r="DB131" i="3"/>
  <c r="DC131" i="3"/>
  <c r="A132" i="3"/>
  <c r="CY132" i="3"/>
  <c r="CZ132" i="3"/>
  <c r="DB132" i="3" s="1"/>
  <c r="DA132" i="3"/>
  <c r="DC132" i="3"/>
  <c r="A133" i="3"/>
  <c r="CY133" i="3"/>
  <c r="CZ133" i="3"/>
  <c r="DB133" i="3" s="1"/>
  <c r="DA133" i="3"/>
  <c r="DC133" i="3"/>
  <c r="A134" i="3"/>
  <c r="CY134" i="3"/>
  <c r="CZ134" i="3"/>
  <c r="DA134" i="3"/>
  <c r="DB134" i="3"/>
  <c r="DC134" i="3"/>
  <c r="A135" i="3"/>
  <c r="CY135" i="3"/>
  <c r="CZ135" i="3"/>
  <c r="DB135" i="3" s="1"/>
  <c r="DA135" i="3"/>
  <c r="DC135" i="3"/>
  <c r="A136" i="3"/>
  <c r="CY136" i="3"/>
  <c r="CZ136" i="3"/>
  <c r="DB136" i="3" s="1"/>
  <c r="DA136" i="3"/>
  <c r="DC136" i="3"/>
  <c r="A137" i="3"/>
  <c r="CY137" i="3"/>
  <c r="CZ137" i="3"/>
  <c r="DB137" i="3" s="1"/>
  <c r="DA137" i="3"/>
  <c r="DC137" i="3"/>
  <c r="A138" i="3"/>
  <c r="CY138" i="3"/>
  <c r="CZ138" i="3"/>
  <c r="DB138" i="3" s="1"/>
  <c r="DA138" i="3"/>
  <c r="DC138" i="3"/>
  <c r="A139" i="3"/>
  <c r="CY139" i="3"/>
  <c r="CZ139" i="3"/>
  <c r="DA139" i="3"/>
  <c r="DB139" i="3"/>
  <c r="DC139" i="3"/>
  <c r="A140" i="3"/>
  <c r="CY140" i="3"/>
  <c r="CZ140" i="3"/>
  <c r="DB140" i="3" s="1"/>
  <c r="DA140" i="3"/>
  <c r="DC140" i="3"/>
  <c r="A141" i="3"/>
  <c r="CY141" i="3"/>
  <c r="CZ141" i="3"/>
  <c r="DB141" i="3" s="1"/>
  <c r="DA141" i="3"/>
  <c r="DC141" i="3"/>
  <c r="A142" i="3"/>
  <c r="CY142" i="3"/>
  <c r="CZ142" i="3"/>
  <c r="DA142" i="3"/>
  <c r="DB142" i="3"/>
  <c r="DC142" i="3"/>
  <c r="A143" i="3"/>
  <c r="CY143" i="3"/>
  <c r="CZ143" i="3"/>
  <c r="DB143" i="3" s="1"/>
  <c r="DA143" i="3"/>
  <c r="DC143" i="3"/>
  <c r="A144" i="3"/>
  <c r="CY144" i="3"/>
  <c r="CZ144" i="3"/>
  <c r="DB144" i="3" s="1"/>
  <c r="DA144" i="3"/>
  <c r="DC144" i="3"/>
  <c r="A145" i="3"/>
  <c r="CY145" i="3"/>
  <c r="CZ145" i="3"/>
  <c r="DB145" i="3" s="1"/>
  <c r="DA145" i="3"/>
  <c r="DC145" i="3"/>
  <c r="A146" i="3"/>
  <c r="CY146" i="3"/>
  <c r="CZ146" i="3"/>
  <c r="DB146" i="3" s="1"/>
  <c r="DA146" i="3"/>
  <c r="DC146" i="3"/>
  <c r="A147" i="3"/>
  <c r="CY147" i="3"/>
  <c r="CZ147" i="3"/>
  <c r="DA147" i="3"/>
  <c r="DB147" i="3"/>
  <c r="DC147" i="3"/>
  <c r="A148" i="3"/>
  <c r="CY148" i="3"/>
  <c r="CZ148" i="3"/>
  <c r="DB148" i="3" s="1"/>
  <c r="DA148" i="3"/>
  <c r="DC148" i="3"/>
  <c r="A149" i="3"/>
  <c r="CX149" i="3"/>
  <c r="CY149" i="3"/>
  <c r="CZ149" i="3"/>
  <c r="DB149" i="3" s="1"/>
  <c r="DA149" i="3"/>
  <c r="DC149" i="3"/>
  <c r="A150" i="3"/>
  <c r="CX150" i="3"/>
  <c r="CY150" i="3"/>
  <c r="CZ150" i="3"/>
  <c r="DB150" i="3" s="1"/>
  <c r="DA150" i="3"/>
  <c r="DC150" i="3"/>
  <c r="A151" i="3"/>
  <c r="CX151" i="3"/>
  <c r="CY151" i="3"/>
  <c r="CZ151" i="3"/>
  <c r="DA151" i="3"/>
  <c r="DB151" i="3"/>
  <c r="DC151" i="3"/>
  <c r="A152" i="3"/>
  <c r="CX152" i="3"/>
  <c r="CY152" i="3"/>
  <c r="CZ152" i="3"/>
  <c r="DB152" i="3" s="1"/>
  <c r="DA152" i="3"/>
  <c r="DC152" i="3"/>
  <c r="A153" i="3"/>
  <c r="CX153" i="3"/>
  <c r="CY153" i="3"/>
  <c r="CZ153" i="3"/>
  <c r="DB153" i="3" s="1"/>
  <c r="DA153" i="3"/>
  <c r="DC153" i="3"/>
  <c r="A154" i="3"/>
  <c r="CX154" i="3"/>
  <c r="CY154" i="3"/>
  <c r="CZ154" i="3"/>
  <c r="DA154" i="3"/>
  <c r="DB154" i="3"/>
  <c r="DC154" i="3"/>
  <c r="A155" i="3"/>
  <c r="CX155" i="3"/>
  <c r="CY155" i="3"/>
  <c r="CZ155" i="3"/>
  <c r="DA155" i="3"/>
  <c r="DB155" i="3"/>
  <c r="DC155" i="3"/>
  <c r="A156" i="3"/>
  <c r="CX156" i="3"/>
  <c r="CY156" i="3"/>
  <c r="CZ156" i="3"/>
  <c r="DB156" i="3" s="1"/>
  <c r="DA156" i="3"/>
  <c r="DC156" i="3"/>
  <c r="A157" i="3"/>
  <c r="CX157" i="3"/>
  <c r="CY157" i="3"/>
  <c r="CZ157" i="3"/>
  <c r="DB157" i="3" s="1"/>
  <c r="DA157" i="3"/>
  <c r="DC157" i="3"/>
  <c r="A158" i="3"/>
  <c r="CX158" i="3"/>
  <c r="CY158" i="3"/>
  <c r="CZ158" i="3"/>
  <c r="DB158" i="3" s="1"/>
  <c r="DA158" i="3"/>
  <c r="DC158" i="3"/>
  <c r="A159" i="3"/>
  <c r="CY159" i="3"/>
  <c r="CZ159" i="3"/>
  <c r="DA159" i="3"/>
  <c r="DB159" i="3"/>
  <c r="DC159" i="3"/>
  <c r="A160" i="3"/>
  <c r="CY160" i="3"/>
  <c r="CZ160" i="3"/>
  <c r="DB160" i="3" s="1"/>
  <c r="DA160" i="3"/>
  <c r="DC160" i="3"/>
  <c r="A161" i="3"/>
  <c r="CY161" i="3"/>
  <c r="CZ161" i="3"/>
  <c r="DB161" i="3" s="1"/>
  <c r="DA161" i="3"/>
  <c r="DC161" i="3"/>
  <c r="A162" i="3"/>
  <c r="CY162" i="3"/>
  <c r="CZ162" i="3"/>
  <c r="DA162" i="3"/>
  <c r="DB162" i="3"/>
  <c r="DC162" i="3"/>
  <c r="A163" i="3"/>
  <c r="CY163" i="3"/>
  <c r="CZ163" i="3"/>
  <c r="DB163" i="3" s="1"/>
  <c r="DA163" i="3"/>
  <c r="DC163" i="3"/>
  <c r="A164" i="3"/>
  <c r="CY164" i="3"/>
  <c r="CZ164" i="3"/>
  <c r="DB164" i="3" s="1"/>
  <c r="DA164" i="3"/>
  <c r="DC164" i="3"/>
  <c r="A165" i="3"/>
  <c r="CY165" i="3"/>
  <c r="CZ165" i="3"/>
  <c r="DB165" i="3" s="1"/>
  <c r="DA165" i="3"/>
  <c r="DC165" i="3"/>
  <c r="A166" i="3"/>
  <c r="CY166" i="3"/>
  <c r="CZ166" i="3"/>
  <c r="DB166" i="3" s="1"/>
  <c r="DA166" i="3"/>
  <c r="DC166" i="3"/>
  <c r="A167" i="3"/>
  <c r="CY167" i="3"/>
  <c r="CZ167" i="3"/>
  <c r="DA167" i="3"/>
  <c r="DB167" i="3"/>
  <c r="DC167" i="3"/>
  <c r="A168" i="3"/>
  <c r="CY168" i="3"/>
  <c r="CZ168" i="3"/>
  <c r="DB168" i="3" s="1"/>
  <c r="DA168" i="3"/>
  <c r="DC168" i="3"/>
  <c r="A169" i="3"/>
  <c r="CY169" i="3"/>
  <c r="CZ169" i="3"/>
  <c r="DB169" i="3" s="1"/>
  <c r="DA169" i="3"/>
  <c r="DC169" i="3"/>
  <c r="A170" i="3"/>
  <c r="CY170" i="3"/>
  <c r="CZ170" i="3"/>
  <c r="DA170" i="3"/>
  <c r="DB170" i="3"/>
  <c r="DC170" i="3"/>
  <c r="A171" i="3"/>
  <c r="CY171" i="3"/>
  <c r="CZ171" i="3"/>
  <c r="DB171" i="3" s="1"/>
  <c r="DA171" i="3"/>
  <c r="DC171" i="3"/>
  <c r="A172" i="3"/>
  <c r="CY172" i="3"/>
  <c r="CZ172" i="3"/>
  <c r="DB172" i="3" s="1"/>
  <c r="DA172" i="3"/>
  <c r="DC172" i="3"/>
  <c r="A173" i="3"/>
  <c r="CY173" i="3"/>
  <c r="CZ173" i="3"/>
  <c r="DB173" i="3" s="1"/>
  <c r="DA173" i="3"/>
  <c r="DC173" i="3"/>
  <c r="A174" i="3"/>
  <c r="CY174" i="3"/>
  <c r="CZ174" i="3"/>
  <c r="DB174" i="3" s="1"/>
  <c r="DA174" i="3"/>
  <c r="DC174" i="3"/>
  <c r="A175" i="3"/>
  <c r="CY175" i="3"/>
  <c r="CZ175" i="3"/>
  <c r="DA175" i="3"/>
  <c r="DB175" i="3"/>
  <c r="DC175" i="3"/>
  <c r="A176" i="3"/>
  <c r="CY176" i="3"/>
  <c r="CZ176" i="3"/>
  <c r="DB176" i="3" s="1"/>
  <c r="DA176" i="3"/>
  <c r="DC176" i="3"/>
  <c r="A177" i="3"/>
  <c r="CY177" i="3"/>
  <c r="CZ177" i="3"/>
  <c r="DB177" i="3" s="1"/>
  <c r="DA177" i="3"/>
  <c r="DC177" i="3"/>
  <c r="A178" i="3"/>
  <c r="CY178" i="3"/>
  <c r="CZ178" i="3"/>
  <c r="DA178" i="3"/>
  <c r="DB178" i="3"/>
  <c r="DC178" i="3"/>
  <c r="A179" i="3"/>
  <c r="CY179" i="3"/>
  <c r="CZ179" i="3"/>
  <c r="DB179" i="3" s="1"/>
  <c r="DA179" i="3"/>
  <c r="DC179" i="3"/>
  <c r="A180" i="3"/>
  <c r="CY180" i="3"/>
  <c r="CZ180" i="3"/>
  <c r="DB180" i="3" s="1"/>
  <c r="DA180" i="3"/>
  <c r="DC180" i="3"/>
  <c r="A181" i="3"/>
  <c r="CY181" i="3"/>
  <c r="CZ181" i="3"/>
  <c r="DB181" i="3" s="1"/>
  <c r="DA181" i="3"/>
  <c r="DC181" i="3"/>
  <c r="A182" i="3"/>
  <c r="CY182" i="3"/>
  <c r="CZ182" i="3"/>
  <c r="DB182" i="3" s="1"/>
  <c r="DA182" i="3"/>
  <c r="DC182" i="3"/>
  <c r="A183" i="3"/>
  <c r="CY183" i="3"/>
  <c r="CZ183" i="3"/>
  <c r="DA183" i="3"/>
  <c r="DB183" i="3"/>
  <c r="DC183" i="3"/>
  <c r="A184" i="3"/>
  <c r="CY184" i="3"/>
  <c r="CZ184" i="3"/>
  <c r="DB184" i="3" s="1"/>
  <c r="DA184" i="3"/>
  <c r="DC184" i="3"/>
  <c r="A185" i="3"/>
  <c r="CY185" i="3"/>
  <c r="CZ185" i="3"/>
  <c r="DB185" i="3" s="1"/>
  <c r="DA185" i="3"/>
  <c r="DC185" i="3"/>
  <c r="A186" i="3"/>
  <c r="CY186" i="3"/>
  <c r="CZ186" i="3"/>
  <c r="DA186" i="3"/>
  <c r="DB186" i="3"/>
  <c r="DC186" i="3"/>
  <c r="A187" i="3"/>
  <c r="CY187" i="3"/>
  <c r="CZ187" i="3"/>
  <c r="DB187" i="3" s="1"/>
  <c r="DA187" i="3"/>
  <c r="DC187" i="3"/>
  <c r="A188" i="3"/>
  <c r="CY188" i="3"/>
  <c r="CZ188" i="3"/>
  <c r="DB188" i="3" s="1"/>
  <c r="DA188" i="3"/>
  <c r="DC188" i="3"/>
  <c r="A189" i="3"/>
  <c r="CY189" i="3"/>
  <c r="CZ189" i="3"/>
  <c r="DB189" i="3" s="1"/>
  <c r="DA189" i="3"/>
  <c r="DC189" i="3"/>
  <c r="A190" i="3"/>
  <c r="CY190" i="3"/>
  <c r="CZ190" i="3"/>
  <c r="DB190" i="3" s="1"/>
  <c r="DA190" i="3"/>
  <c r="DC190" i="3"/>
  <c r="A191" i="3"/>
  <c r="CY191" i="3"/>
  <c r="CZ191" i="3"/>
  <c r="DA191" i="3"/>
  <c r="DB191" i="3"/>
  <c r="DC191" i="3"/>
  <c r="A192" i="3"/>
  <c r="CY192" i="3"/>
  <c r="CZ192" i="3"/>
  <c r="DB192" i="3" s="1"/>
  <c r="DA192" i="3"/>
  <c r="DC192" i="3"/>
  <c r="A193" i="3"/>
  <c r="CX193" i="3"/>
  <c r="CY193" i="3"/>
  <c r="CZ193" i="3"/>
  <c r="DB193" i="3" s="1"/>
  <c r="DA193" i="3"/>
  <c r="DC193" i="3"/>
  <c r="A194" i="3"/>
  <c r="CX194" i="3"/>
  <c r="CY194" i="3"/>
  <c r="CZ194" i="3"/>
  <c r="DB194" i="3" s="1"/>
  <c r="DA194" i="3"/>
  <c r="DC194" i="3"/>
  <c r="A195" i="3"/>
  <c r="CX195" i="3"/>
  <c r="CY195" i="3"/>
  <c r="CZ195" i="3"/>
  <c r="DA195" i="3"/>
  <c r="DB195" i="3"/>
  <c r="DC195" i="3"/>
  <c r="A196" i="3"/>
  <c r="CX196" i="3"/>
  <c r="CY196" i="3"/>
  <c r="CZ196" i="3"/>
  <c r="DB196" i="3" s="1"/>
  <c r="DA196" i="3"/>
  <c r="DC196" i="3"/>
  <c r="A197" i="3"/>
  <c r="CX197" i="3"/>
  <c r="CY197" i="3"/>
  <c r="CZ197" i="3"/>
  <c r="DB197" i="3" s="1"/>
  <c r="DA197" i="3"/>
  <c r="DC197" i="3"/>
  <c r="A198" i="3"/>
  <c r="CX198" i="3"/>
  <c r="CY198" i="3"/>
  <c r="CZ198" i="3"/>
  <c r="DA198" i="3"/>
  <c r="DB198" i="3"/>
  <c r="DC198" i="3"/>
  <c r="A199" i="3"/>
  <c r="CX199" i="3"/>
  <c r="CY199" i="3"/>
  <c r="CZ199" i="3"/>
  <c r="DB199" i="3" s="1"/>
  <c r="DA199" i="3"/>
  <c r="DC199" i="3"/>
  <c r="A200" i="3"/>
  <c r="CX200" i="3"/>
  <c r="CY200" i="3"/>
  <c r="CZ200" i="3"/>
  <c r="DB200" i="3" s="1"/>
  <c r="DA200" i="3"/>
  <c r="DC200" i="3"/>
  <c r="A201" i="3"/>
  <c r="CX201" i="3"/>
  <c r="CY201" i="3"/>
  <c r="CZ201" i="3"/>
  <c r="DB201" i="3" s="1"/>
  <c r="DA201" i="3"/>
  <c r="DC201" i="3"/>
  <c r="A202" i="3"/>
  <c r="CX202" i="3"/>
  <c r="CY202" i="3"/>
  <c r="CZ202" i="3"/>
  <c r="DB202" i="3" s="1"/>
  <c r="DA202" i="3"/>
  <c r="DC202" i="3"/>
  <c r="A203" i="3"/>
  <c r="CY203" i="3"/>
  <c r="CZ203" i="3"/>
  <c r="DA203" i="3"/>
  <c r="DB203" i="3"/>
  <c r="DC203" i="3"/>
  <c r="A204" i="3"/>
  <c r="CY204" i="3"/>
  <c r="CZ204" i="3"/>
  <c r="DB204" i="3" s="1"/>
  <c r="DA204" i="3"/>
  <c r="DC204" i="3"/>
  <c r="A205" i="3"/>
  <c r="CY205" i="3"/>
  <c r="CZ205" i="3"/>
  <c r="DB205" i="3" s="1"/>
  <c r="DA205" i="3"/>
  <c r="DC205" i="3"/>
  <c r="A206" i="3"/>
  <c r="CY206" i="3"/>
  <c r="CZ206" i="3"/>
  <c r="DA206" i="3"/>
  <c r="DB206" i="3"/>
  <c r="DC206" i="3"/>
  <c r="A207" i="3"/>
  <c r="CY207" i="3"/>
  <c r="CZ207" i="3"/>
  <c r="DB207" i="3" s="1"/>
  <c r="DA207" i="3"/>
  <c r="DC207" i="3"/>
  <c r="A208" i="3"/>
  <c r="CY208" i="3"/>
  <c r="CZ208" i="3"/>
  <c r="DB208" i="3" s="1"/>
  <c r="DA208" i="3"/>
  <c r="DC208" i="3"/>
  <c r="A209" i="3"/>
  <c r="CY209" i="3"/>
  <c r="CZ209" i="3"/>
  <c r="DB209" i="3" s="1"/>
  <c r="DA209" i="3"/>
  <c r="DC209" i="3"/>
  <c r="A210" i="3"/>
  <c r="CY210" i="3"/>
  <c r="CZ210" i="3"/>
  <c r="DB210" i="3" s="1"/>
  <c r="DA210" i="3"/>
  <c r="DC210" i="3"/>
  <c r="A211" i="3"/>
  <c r="CY211" i="3"/>
  <c r="CZ211" i="3"/>
  <c r="DA211" i="3"/>
  <c r="DB211" i="3"/>
  <c r="DC211" i="3"/>
  <c r="A212" i="3"/>
  <c r="CY212" i="3"/>
  <c r="CZ212" i="3"/>
  <c r="DB212" i="3" s="1"/>
  <c r="DA212" i="3"/>
  <c r="DC212" i="3"/>
  <c r="A213" i="3"/>
  <c r="CY213" i="3"/>
  <c r="CZ213" i="3"/>
  <c r="DB213" i="3" s="1"/>
  <c r="DA213" i="3"/>
  <c r="DC213" i="3"/>
  <c r="A214" i="3"/>
  <c r="CY214" i="3"/>
  <c r="CZ214" i="3"/>
  <c r="DA214" i="3"/>
  <c r="DB214" i="3"/>
  <c r="DC214" i="3"/>
  <c r="A215" i="3"/>
  <c r="CY215" i="3"/>
  <c r="CZ215" i="3"/>
  <c r="DB215" i="3" s="1"/>
  <c r="DA215" i="3"/>
  <c r="DC215" i="3"/>
  <c r="A216" i="3"/>
  <c r="CY216" i="3"/>
  <c r="CZ216" i="3"/>
  <c r="DB216" i="3" s="1"/>
  <c r="DA216" i="3"/>
  <c r="DC216" i="3"/>
  <c r="A217" i="3"/>
  <c r="CY217" i="3"/>
  <c r="CZ217" i="3"/>
  <c r="DB217" i="3" s="1"/>
  <c r="DA217" i="3"/>
  <c r="DC217" i="3"/>
  <c r="A218" i="3"/>
  <c r="CY218" i="3"/>
  <c r="CZ218" i="3"/>
  <c r="DB218" i="3" s="1"/>
  <c r="DA218" i="3"/>
  <c r="DC218" i="3"/>
  <c r="A219" i="3"/>
  <c r="CY219" i="3"/>
  <c r="CZ219" i="3"/>
  <c r="DA219" i="3"/>
  <c r="DB219" i="3"/>
  <c r="DC219" i="3"/>
  <c r="A220" i="3"/>
  <c r="CY220" i="3"/>
  <c r="CZ220" i="3"/>
  <c r="DB220" i="3" s="1"/>
  <c r="DA220" i="3"/>
  <c r="DC220" i="3"/>
  <c r="A221" i="3"/>
  <c r="CY221" i="3"/>
  <c r="CZ221" i="3"/>
  <c r="DB221" i="3" s="1"/>
  <c r="DA221" i="3"/>
  <c r="DC221" i="3"/>
  <c r="A222" i="3"/>
  <c r="CY222" i="3"/>
  <c r="CZ222" i="3"/>
  <c r="DA222" i="3"/>
  <c r="DB222" i="3"/>
  <c r="DC222" i="3"/>
  <c r="A223" i="3"/>
  <c r="CY223" i="3"/>
  <c r="CZ223" i="3"/>
  <c r="DB223" i="3" s="1"/>
  <c r="DA223" i="3"/>
  <c r="DC223" i="3"/>
  <c r="A224" i="3"/>
  <c r="CY224" i="3"/>
  <c r="CZ224" i="3"/>
  <c r="DB224" i="3" s="1"/>
  <c r="DA224" i="3"/>
  <c r="DC224" i="3"/>
  <c r="A225" i="3"/>
  <c r="CY225" i="3"/>
  <c r="CZ225" i="3"/>
  <c r="DB225" i="3" s="1"/>
  <c r="DA225" i="3"/>
  <c r="DC225" i="3"/>
  <c r="A226" i="3"/>
  <c r="CY226" i="3"/>
  <c r="CZ226" i="3"/>
  <c r="DB226" i="3" s="1"/>
  <c r="DA226" i="3"/>
  <c r="DC226" i="3"/>
  <c r="A227" i="3"/>
  <c r="CY227" i="3"/>
  <c r="CZ227" i="3"/>
  <c r="DA227" i="3"/>
  <c r="DB227" i="3"/>
  <c r="DC227" i="3"/>
  <c r="A228" i="3"/>
  <c r="CY228" i="3"/>
  <c r="CZ228" i="3"/>
  <c r="DB228" i="3" s="1"/>
  <c r="DA228" i="3"/>
  <c r="DC228" i="3"/>
  <c r="A229" i="3"/>
  <c r="CY229" i="3"/>
  <c r="CZ229" i="3"/>
  <c r="DB229" i="3" s="1"/>
  <c r="DA229" i="3"/>
  <c r="DC229" i="3"/>
  <c r="A230" i="3"/>
  <c r="CY230" i="3"/>
  <c r="CZ230" i="3"/>
  <c r="DA230" i="3"/>
  <c r="DB230" i="3"/>
  <c r="DC230" i="3"/>
  <c r="A231" i="3"/>
  <c r="CY231" i="3"/>
  <c r="CZ231" i="3"/>
  <c r="DB231" i="3" s="1"/>
  <c r="DA231" i="3"/>
  <c r="DC231" i="3"/>
  <c r="A232" i="3"/>
  <c r="CY232" i="3"/>
  <c r="CZ232" i="3"/>
  <c r="DB232" i="3" s="1"/>
  <c r="DA232" i="3"/>
  <c r="DC232" i="3"/>
  <c r="A233" i="3"/>
  <c r="CY233" i="3"/>
  <c r="CZ233" i="3"/>
  <c r="DB233" i="3" s="1"/>
  <c r="DA233" i="3"/>
  <c r="DC233" i="3"/>
  <c r="A234" i="3"/>
  <c r="CY234" i="3"/>
  <c r="CZ234" i="3"/>
  <c r="DB234" i="3" s="1"/>
  <c r="DA234" i="3"/>
  <c r="DC234" i="3"/>
  <c r="A235" i="3"/>
  <c r="CY235" i="3"/>
  <c r="CZ235" i="3"/>
  <c r="DA235" i="3"/>
  <c r="DB235" i="3"/>
  <c r="DC235" i="3"/>
  <c r="A236" i="3"/>
  <c r="CY236" i="3"/>
  <c r="CZ236" i="3"/>
  <c r="DB236" i="3" s="1"/>
  <c r="DA236" i="3"/>
  <c r="DC236" i="3"/>
  <c r="A237" i="3"/>
  <c r="CY237" i="3"/>
  <c r="CZ237" i="3"/>
  <c r="DB237" i="3" s="1"/>
  <c r="DA237" i="3"/>
  <c r="DC237" i="3"/>
  <c r="A238" i="3"/>
  <c r="CY238" i="3"/>
  <c r="CZ238" i="3"/>
  <c r="DA238" i="3"/>
  <c r="DB238" i="3"/>
  <c r="DC238" i="3"/>
  <c r="A239" i="3"/>
  <c r="CY239" i="3"/>
  <c r="CZ239" i="3"/>
  <c r="DB239" i="3" s="1"/>
  <c r="DA239" i="3"/>
  <c r="DC239" i="3"/>
  <c r="A240" i="3"/>
  <c r="CY240" i="3"/>
  <c r="CZ240" i="3"/>
  <c r="DB240" i="3" s="1"/>
  <c r="DA240" i="3"/>
  <c r="DC240" i="3"/>
  <c r="A241" i="3"/>
  <c r="CY241" i="3"/>
  <c r="CZ241" i="3"/>
  <c r="DB241" i="3" s="1"/>
  <c r="DA241" i="3"/>
  <c r="DC241" i="3"/>
  <c r="A242" i="3"/>
  <c r="CY242" i="3"/>
  <c r="CZ242" i="3"/>
  <c r="DB242" i="3" s="1"/>
  <c r="DA242" i="3"/>
  <c r="DC242" i="3"/>
  <c r="A243" i="3"/>
  <c r="CY243" i="3"/>
  <c r="CZ243" i="3"/>
  <c r="DA243" i="3"/>
  <c r="DB243" i="3"/>
  <c r="DC243" i="3"/>
  <c r="A244" i="3"/>
  <c r="CY244" i="3"/>
  <c r="CZ244" i="3"/>
  <c r="DB244" i="3" s="1"/>
  <c r="DA244" i="3"/>
  <c r="DC244" i="3"/>
  <c r="A245" i="3"/>
  <c r="CY245" i="3"/>
  <c r="CZ245" i="3"/>
  <c r="DB245" i="3" s="1"/>
  <c r="DA245" i="3"/>
  <c r="DC245" i="3"/>
  <c r="A246" i="3"/>
  <c r="CY246" i="3"/>
  <c r="CZ246" i="3"/>
  <c r="DA246" i="3"/>
  <c r="DB246" i="3"/>
  <c r="DC246" i="3"/>
  <c r="A247" i="3"/>
  <c r="CY247" i="3"/>
  <c r="CZ247" i="3"/>
  <c r="DB247" i="3" s="1"/>
  <c r="DA247" i="3"/>
  <c r="DC247" i="3"/>
  <c r="A248" i="3"/>
  <c r="CY248" i="3"/>
  <c r="CZ248" i="3"/>
  <c r="DB248" i="3" s="1"/>
  <c r="DA248" i="3"/>
  <c r="DC248" i="3"/>
  <c r="A249" i="3"/>
  <c r="CY249" i="3"/>
  <c r="CZ249" i="3"/>
  <c r="DB249" i="3" s="1"/>
  <c r="DA249" i="3"/>
  <c r="DC249" i="3"/>
  <c r="A250" i="3"/>
  <c r="CY250" i="3"/>
  <c r="CZ250" i="3"/>
  <c r="DB250" i="3" s="1"/>
  <c r="DA250" i="3"/>
  <c r="DC250" i="3"/>
  <c r="A251" i="3"/>
  <c r="CY251" i="3"/>
  <c r="CZ251" i="3"/>
  <c r="DA251" i="3"/>
  <c r="DB251" i="3"/>
  <c r="DC251" i="3"/>
  <c r="A252" i="3"/>
  <c r="CY252" i="3"/>
  <c r="CZ252" i="3"/>
  <c r="DB252" i="3" s="1"/>
  <c r="DA252" i="3"/>
  <c r="DC252" i="3"/>
  <c r="A253" i="3"/>
  <c r="CY253" i="3"/>
  <c r="CZ253" i="3"/>
  <c r="DB253" i="3" s="1"/>
  <c r="DA253" i="3"/>
  <c r="DC253" i="3"/>
  <c r="A254" i="3"/>
  <c r="CY254" i="3"/>
  <c r="CZ254" i="3"/>
  <c r="DA254" i="3"/>
  <c r="DB254" i="3"/>
  <c r="DC254" i="3"/>
  <c r="A255" i="3"/>
  <c r="CY255" i="3"/>
  <c r="CZ255" i="3"/>
  <c r="DB255" i="3" s="1"/>
  <c r="DA255" i="3"/>
  <c r="DC255" i="3"/>
  <c r="A256" i="3"/>
  <c r="CY256" i="3"/>
  <c r="CZ256" i="3"/>
  <c r="DB256" i="3" s="1"/>
  <c r="DA256" i="3"/>
  <c r="DC256" i="3"/>
  <c r="A257" i="3"/>
  <c r="CY257" i="3"/>
  <c r="CZ257" i="3"/>
  <c r="DB257" i="3" s="1"/>
  <c r="DA257" i="3"/>
  <c r="DC257" i="3"/>
  <c r="A258" i="3"/>
  <c r="CY258" i="3"/>
  <c r="CZ258" i="3"/>
  <c r="DB258" i="3" s="1"/>
  <c r="DA258" i="3"/>
  <c r="DC258" i="3"/>
  <c r="A259" i="3"/>
  <c r="CY259" i="3"/>
  <c r="CZ259" i="3"/>
  <c r="DA259" i="3"/>
  <c r="DB259" i="3"/>
  <c r="DC259" i="3"/>
  <c r="A260" i="3"/>
  <c r="CY260" i="3"/>
  <c r="CZ260" i="3"/>
  <c r="DB260" i="3" s="1"/>
  <c r="DA260" i="3"/>
  <c r="DC260" i="3"/>
  <c r="A261" i="3"/>
  <c r="CY261" i="3"/>
  <c r="CZ261" i="3"/>
  <c r="DB261" i="3" s="1"/>
  <c r="DA261" i="3"/>
  <c r="DC261" i="3"/>
  <c r="A262" i="3"/>
  <c r="CY262" i="3"/>
  <c r="CZ262" i="3"/>
  <c r="DA262" i="3"/>
  <c r="DB262" i="3"/>
  <c r="DC262" i="3"/>
  <c r="A263" i="3"/>
  <c r="CY263" i="3"/>
  <c r="CZ263" i="3"/>
  <c r="DB263" i="3" s="1"/>
  <c r="DA263" i="3"/>
  <c r="DC263" i="3"/>
  <c r="A264" i="3"/>
  <c r="CY264" i="3"/>
  <c r="CZ264" i="3"/>
  <c r="DB264" i="3" s="1"/>
  <c r="DA264" i="3"/>
  <c r="DC264" i="3"/>
  <c r="A265" i="3"/>
  <c r="CY265" i="3"/>
  <c r="CZ265" i="3"/>
  <c r="DB265" i="3" s="1"/>
  <c r="DA265" i="3"/>
  <c r="DC265" i="3"/>
  <c r="A266" i="3"/>
  <c r="CY266" i="3"/>
  <c r="CZ266" i="3"/>
  <c r="DB266" i="3" s="1"/>
  <c r="DA266" i="3"/>
  <c r="DC266" i="3"/>
  <c r="A267" i="3"/>
  <c r="CY267" i="3"/>
  <c r="CZ267" i="3"/>
  <c r="DA267" i="3"/>
  <c r="DB267" i="3"/>
  <c r="DC267" i="3"/>
  <c r="A268" i="3"/>
  <c r="CY268" i="3"/>
  <c r="CZ268" i="3"/>
  <c r="DB268" i="3" s="1"/>
  <c r="DA268" i="3"/>
  <c r="DC268" i="3"/>
  <c r="A269" i="3"/>
  <c r="CY269" i="3"/>
  <c r="CZ269" i="3"/>
  <c r="DB269" i="3" s="1"/>
  <c r="DA269" i="3"/>
  <c r="DC269" i="3"/>
  <c r="A270" i="3"/>
  <c r="CY270" i="3"/>
  <c r="CZ270" i="3"/>
  <c r="DA270" i="3"/>
  <c r="DB270" i="3"/>
  <c r="DC270" i="3"/>
  <c r="A271" i="3"/>
  <c r="CY271" i="3"/>
  <c r="CZ271" i="3"/>
  <c r="DB271" i="3" s="1"/>
  <c r="DA271" i="3"/>
  <c r="DC271" i="3"/>
  <c r="A272" i="3"/>
  <c r="CY272" i="3"/>
  <c r="CZ272" i="3"/>
  <c r="DB272" i="3" s="1"/>
  <c r="DA272" i="3"/>
  <c r="DC272" i="3"/>
  <c r="A273" i="3"/>
  <c r="CY273" i="3"/>
  <c r="CZ273" i="3"/>
  <c r="DB273" i="3" s="1"/>
  <c r="DA273" i="3"/>
  <c r="DC273" i="3"/>
  <c r="A274" i="3"/>
  <c r="CY274" i="3"/>
  <c r="CZ274" i="3"/>
  <c r="DB274" i="3" s="1"/>
  <c r="DA274" i="3"/>
  <c r="DC274" i="3"/>
  <c r="A275" i="3"/>
  <c r="CY275" i="3"/>
  <c r="CZ275" i="3"/>
  <c r="DA275" i="3"/>
  <c r="DB275" i="3"/>
  <c r="DC275" i="3"/>
  <c r="A276" i="3"/>
  <c r="CY276" i="3"/>
  <c r="CZ276" i="3"/>
  <c r="DB276" i="3" s="1"/>
  <c r="DA276" i="3"/>
  <c r="DC276" i="3"/>
  <c r="A277" i="3"/>
  <c r="CY277" i="3"/>
  <c r="CZ277" i="3"/>
  <c r="DB277" i="3" s="1"/>
  <c r="DA277" i="3"/>
  <c r="DC277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I24" i="1"/>
  <c r="D21" i="5" s="1"/>
  <c r="AC24" i="1"/>
  <c r="CQ24" i="1" s="1"/>
  <c r="AE24" i="1"/>
  <c r="AD24" i="1" s="1"/>
  <c r="CR24" i="1" s="1"/>
  <c r="AF24" i="1"/>
  <c r="CT24" i="1" s="1"/>
  <c r="AG24" i="1"/>
  <c r="CU24" i="1" s="1"/>
  <c r="AH24" i="1"/>
  <c r="AI24" i="1"/>
  <c r="J22" i="5" s="1"/>
  <c r="AJ24" i="1"/>
  <c r="CX24" i="1" s="1"/>
  <c r="CS24" i="1"/>
  <c r="CW24" i="1"/>
  <c r="FR24" i="1"/>
  <c r="GL24" i="1"/>
  <c r="GO24" i="1"/>
  <c r="GP24" i="1"/>
  <c r="GV24" i="1"/>
  <c r="HC24" i="1"/>
  <c r="AC25" i="1"/>
  <c r="AE25" i="1"/>
  <c r="AF25" i="1"/>
  <c r="CT25" i="1" s="1"/>
  <c r="AG25" i="1"/>
  <c r="CU25" i="1" s="1"/>
  <c r="AH25" i="1"/>
  <c r="CV25" i="1" s="1"/>
  <c r="AI25" i="1"/>
  <c r="CW25" i="1" s="1"/>
  <c r="AJ25" i="1"/>
  <c r="CX25" i="1" s="1"/>
  <c r="CQ25" i="1"/>
  <c r="FR25" i="1"/>
  <c r="GL25" i="1"/>
  <c r="GN25" i="1"/>
  <c r="GP25" i="1"/>
  <c r="GV25" i="1"/>
  <c r="HC25" i="1"/>
  <c r="C26" i="1"/>
  <c r="D26" i="1"/>
  <c r="I26" i="1"/>
  <c r="AC26" i="1"/>
  <c r="CQ26" i="1" s="1"/>
  <c r="P26" i="1" s="1"/>
  <c r="U25" i="5" s="1"/>
  <c r="AE26" i="1"/>
  <c r="AF26" i="1"/>
  <c r="CT26" i="1" s="1"/>
  <c r="AG26" i="1"/>
  <c r="CU26" i="1" s="1"/>
  <c r="AH26" i="1"/>
  <c r="AI26" i="1"/>
  <c r="J26" i="5" s="1"/>
  <c r="AJ26" i="1"/>
  <c r="CX26" i="1" s="1"/>
  <c r="CV26" i="1"/>
  <c r="U26" i="1" s="1"/>
  <c r="CW26" i="1"/>
  <c r="FR26" i="1"/>
  <c r="GL26" i="1"/>
  <c r="GO26" i="1"/>
  <c r="GP26" i="1"/>
  <c r="GV26" i="1"/>
  <c r="HC26" i="1"/>
  <c r="AC27" i="1"/>
  <c r="CQ27" i="1" s="1"/>
  <c r="AE27" i="1"/>
  <c r="AF27" i="1"/>
  <c r="CT27" i="1" s="1"/>
  <c r="AG27" i="1"/>
  <c r="AH27" i="1"/>
  <c r="AI27" i="1"/>
  <c r="CW27" i="1" s="1"/>
  <c r="AJ27" i="1"/>
  <c r="CX27" i="1" s="1"/>
  <c r="CU27" i="1"/>
  <c r="CV27" i="1"/>
  <c r="FR27" i="1"/>
  <c r="GL27" i="1"/>
  <c r="GN27" i="1"/>
  <c r="GP27" i="1"/>
  <c r="GV27" i="1"/>
  <c r="HC27" i="1"/>
  <c r="C28" i="1"/>
  <c r="D28" i="1"/>
  <c r="I28" i="1"/>
  <c r="D29" i="5" s="1"/>
  <c r="AC28" i="1"/>
  <c r="CQ28" i="1" s="1"/>
  <c r="P28" i="1" s="1"/>
  <c r="U29" i="5" s="1"/>
  <c r="AE28" i="1"/>
  <c r="AD28" i="1" s="1"/>
  <c r="CR28" i="1" s="1"/>
  <c r="AF28" i="1"/>
  <c r="CT28" i="1" s="1"/>
  <c r="AG28" i="1"/>
  <c r="CU28" i="1" s="1"/>
  <c r="AH28" i="1"/>
  <c r="J29" i="5" s="1"/>
  <c r="AI28" i="1"/>
  <c r="AJ28" i="1"/>
  <c r="CX28" i="1" s="1"/>
  <c r="W28" i="1" s="1"/>
  <c r="FR28" i="1"/>
  <c r="GL28" i="1"/>
  <c r="GO28" i="1"/>
  <c r="GP28" i="1"/>
  <c r="GV28" i="1"/>
  <c r="HC28" i="1" s="1"/>
  <c r="AC29" i="1"/>
  <c r="CQ29" i="1" s="1"/>
  <c r="AE29" i="1"/>
  <c r="AF29" i="1"/>
  <c r="CT29" i="1" s="1"/>
  <c r="AG29" i="1"/>
  <c r="AH29" i="1"/>
  <c r="AI29" i="1"/>
  <c r="CW29" i="1" s="1"/>
  <c r="AJ29" i="1"/>
  <c r="CX29" i="1" s="1"/>
  <c r="CU29" i="1"/>
  <c r="CV29" i="1"/>
  <c r="FR29" i="1"/>
  <c r="GL29" i="1"/>
  <c r="GN29" i="1"/>
  <c r="GP29" i="1"/>
  <c r="GV29" i="1"/>
  <c r="HC29" i="1" s="1"/>
  <c r="C30" i="1"/>
  <c r="D30" i="1"/>
  <c r="I30" i="1"/>
  <c r="D33" i="5" s="1"/>
  <c r="AC30" i="1"/>
  <c r="AE30" i="1"/>
  <c r="AF30" i="1"/>
  <c r="E34" i="5" s="1"/>
  <c r="AG30" i="1"/>
  <c r="CU30" i="1" s="1"/>
  <c r="T30" i="1" s="1"/>
  <c r="AH30" i="1"/>
  <c r="J33" i="5" s="1"/>
  <c r="AI30" i="1"/>
  <c r="J34" i="5" s="1"/>
  <c r="AJ30" i="1"/>
  <c r="CX30" i="1" s="1"/>
  <c r="W30" i="1" s="1"/>
  <c r="CT30" i="1"/>
  <c r="S30" i="1" s="1"/>
  <c r="V33" i="5" s="1"/>
  <c r="CV30" i="1"/>
  <c r="CW30" i="1"/>
  <c r="V30" i="1" s="1"/>
  <c r="K34" i="5" s="1"/>
  <c r="FR30" i="1"/>
  <c r="GL30" i="1"/>
  <c r="GO30" i="1"/>
  <c r="GP30" i="1"/>
  <c r="GV30" i="1"/>
  <c r="HC30" i="1"/>
  <c r="I31" i="1"/>
  <c r="V31" i="1" s="1"/>
  <c r="AC31" i="1"/>
  <c r="AE31" i="1"/>
  <c r="AD31" i="1" s="1"/>
  <c r="AF31" i="1"/>
  <c r="CT31" i="1" s="1"/>
  <c r="AG31" i="1"/>
  <c r="AH31" i="1"/>
  <c r="AI31" i="1"/>
  <c r="CW31" i="1" s="1"/>
  <c r="AJ31" i="1"/>
  <c r="CX31" i="1" s="1"/>
  <c r="CQ31" i="1"/>
  <c r="CU31" i="1"/>
  <c r="CV31" i="1"/>
  <c r="FR31" i="1"/>
  <c r="GL31" i="1"/>
  <c r="GN31" i="1"/>
  <c r="GP31" i="1"/>
  <c r="GV31" i="1"/>
  <c r="HC31" i="1" s="1"/>
  <c r="C32" i="1"/>
  <c r="D32" i="1"/>
  <c r="I32" i="1"/>
  <c r="I33" i="1" s="1"/>
  <c r="W32" i="1"/>
  <c r="AC32" i="1"/>
  <c r="CQ32" i="1" s="1"/>
  <c r="P32" i="1" s="1"/>
  <c r="U37" i="5" s="1"/>
  <c r="AE32" i="1"/>
  <c r="AF32" i="1"/>
  <c r="CT32" i="1" s="1"/>
  <c r="S32" i="1" s="1"/>
  <c r="V37" i="5" s="1"/>
  <c r="AG32" i="1"/>
  <c r="CU32" i="1" s="1"/>
  <c r="AH32" i="1"/>
  <c r="J37" i="5" s="1"/>
  <c r="AI32" i="1"/>
  <c r="AJ32" i="1"/>
  <c r="CX32" i="1" s="1"/>
  <c r="CV32" i="1"/>
  <c r="U32" i="1" s="1"/>
  <c r="Y37" i="5" s="1"/>
  <c r="CW32" i="1"/>
  <c r="V32" i="1" s="1"/>
  <c r="FR32" i="1"/>
  <c r="GL32" i="1"/>
  <c r="GO32" i="1"/>
  <c r="GP32" i="1"/>
  <c r="GV32" i="1"/>
  <c r="HC32" i="1"/>
  <c r="GX32" i="1" s="1"/>
  <c r="U33" i="1"/>
  <c r="AC33" i="1"/>
  <c r="AE33" i="1"/>
  <c r="AD33" i="1" s="1"/>
  <c r="AF33" i="1"/>
  <c r="CT33" i="1" s="1"/>
  <c r="AG33" i="1"/>
  <c r="CU33" i="1" s="1"/>
  <c r="AH33" i="1"/>
  <c r="AI33" i="1"/>
  <c r="AJ33" i="1"/>
  <c r="CX33" i="1" s="1"/>
  <c r="CQ33" i="1"/>
  <c r="CR33" i="1"/>
  <c r="Q33" i="1" s="1"/>
  <c r="CS33" i="1"/>
  <c r="CV33" i="1"/>
  <c r="CW33" i="1"/>
  <c r="V33" i="1" s="1"/>
  <c r="FR33" i="1"/>
  <c r="GL33" i="1"/>
  <c r="GN33" i="1"/>
  <c r="GP33" i="1"/>
  <c r="GV33" i="1"/>
  <c r="HC33" i="1"/>
  <c r="GX33" i="1" s="1"/>
  <c r="C34" i="1"/>
  <c r="D34" i="1"/>
  <c r="I34" i="1"/>
  <c r="D41" i="5" s="1"/>
  <c r="AC34" i="1"/>
  <c r="CQ34" i="1" s="1"/>
  <c r="AE34" i="1"/>
  <c r="AF34" i="1"/>
  <c r="E42" i="5" s="1"/>
  <c r="AG34" i="1"/>
  <c r="CU34" i="1" s="1"/>
  <c r="AH34" i="1"/>
  <c r="J41" i="5" s="1"/>
  <c r="AI34" i="1"/>
  <c r="J42" i="5" s="1"/>
  <c r="AJ34" i="1"/>
  <c r="CT34" i="1"/>
  <c r="CV34" i="1"/>
  <c r="CW34" i="1"/>
  <c r="CX34" i="1"/>
  <c r="FR34" i="1"/>
  <c r="GL34" i="1"/>
  <c r="GO34" i="1"/>
  <c r="GP34" i="1"/>
  <c r="GV34" i="1"/>
  <c r="HC34" i="1" s="1"/>
  <c r="AC35" i="1"/>
  <c r="AE35" i="1"/>
  <c r="AD35" i="1" s="1"/>
  <c r="CR35" i="1" s="1"/>
  <c r="AF35" i="1"/>
  <c r="CT35" i="1" s="1"/>
  <c r="AG35" i="1"/>
  <c r="AH35" i="1"/>
  <c r="CV35" i="1" s="1"/>
  <c r="AI35" i="1"/>
  <c r="CW35" i="1" s="1"/>
  <c r="AJ35" i="1"/>
  <c r="CX35" i="1" s="1"/>
  <c r="CQ35" i="1"/>
  <c r="CU35" i="1"/>
  <c r="FR35" i="1"/>
  <c r="GL35" i="1"/>
  <c r="GN35" i="1"/>
  <c r="GP35" i="1"/>
  <c r="GV35" i="1"/>
  <c r="HC35" i="1" s="1"/>
  <c r="C36" i="1"/>
  <c r="D36" i="1"/>
  <c r="I36" i="1"/>
  <c r="D45" i="5" s="1"/>
  <c r="AC36" i="1"/>
  <c r="AE36" i="1"/>
  <c r="AF36" i="1"/>
  <c r="AG36" i="1"/>
  <c r="CU36" i="1" s="1"/>
  <c r="T36" i="1" s="1"/>
  <c r="AH36" i="1"/>
  <c r="J45" i="5" s="1"/>
  <c r="AI36" i="1"/>
  <c r="J46" i="5" s="1"/>
  <c r="AJ36" i="1"/>
  <c r="CV36" i="1"/>
  <c r="U36" i="1" s="1"/>
  <c r="CW36" i="1"/>
  <c r="V36" i="1" s="1"/>
  <c r="CX36" i="1"/>
  <c r="W36" i="1" s="1"/>
  <c r="FR36" i="1"/>
  <c r="GL36" i="1"/>
  <c r="GO36" i="1"/>
  <c r="GP36" i="1"/>
  <c r="GV36" i="1"/>
  <c r="HC36" i="1"/>
  <c r="GX36" i="1" s="1"/>
  <c r="C37" i="1"/>
  <c r="D37" i="1"/>
  <c r="I37" i="1"/>
  <c r="AC37" i="1"/>
  <c r="AE37" i="1"/>
  <c r="F50" i="5" s="1"/>
  <c r="AF37" i="1"/>
  <c r="AG37" i="1"/>
  <c r="CU37" i="1" s="1"/>
  <c r="T37" i="1" s="1"/>
  <c r="AH37" i="1"/>
  <c r="AI37" i="1"/>
  <c r="J50" i="5" s="1"/>
  <c r="AJ37" i="1"/>
  <c r="CW37" i="1"/>
  <c r="V37" i="1" s="1"/>
  <c r="K50" i="5" s="1"/>
  <c r="CX37" i="1"/>
  <c r="W37" i="1" s="1"/>
  <c r="FR37" i="1"/>
  <c r="GL37" i="1"/>
  <c r="GO37" i="1"/>
  <c r="GP37" i="1"/>
  <c r="GV37" i="1"/>
  <c r="HC37" i="1" s="1"/>
  <c r="GX37" i="1" s="1"/>
  <c r="I38" i="1"/>
  <c r="AC38" i="1"/>
  <c r="CQ38" i="1" s="1"/>
  <c r="P38" i="1" s="1"/>
  <c r="AE38" i="1"/>
  <c r="AF38" i="1"/>
  <c r="AG38" i="1"/>
  <c r="CU38" i="1" s="1"/>
  <c r="T38" i="1" s="1"/>
  <c r="AH38" i="1"/>
  <c r="AI38" i="1"/>
  <c r="CW38" i="1" s="1"/>
  <c r="AJ38" i="1"/>
  <c r="CX38" i="1" s="1"/>
  <c r="W38" i="1" s="1"/>
  <c r="CT38" i="1"/>
  <c r="S38" i="1" s="1"/>
  <c r="CV38" i="1"/>
  <c r="U38" i="1" s="1"/>
  <c r="FR38" i="1"/>
  <c r="GL38" i="1"/>
  <c r="GN38" i="1"/>
  <c r="GP38" i="1"/>
  <c r="GV38" i="1"/>
  <c r="GX38" i="1"/>
  <c r="HC38" i="1"/>
  <c r="C39" i="1"/>
  <c r="D39" i="1"/>
  <c r="I39" i="1"/>
  <c r="D53" i="5" s="1"/>
  <c r="AC39" i="1"/>
  <c r="AE39" i="1"/>
  <c r="F54" i="5" s="1"/>
  <c r="AF39" i="1"/>
  <c r="AG39" i="1"/>
  <c r="CU39" i="1" s="1"/>
  <c r="T39" i="1" s="1"/>
  <c r="AH39" i="1"/>
  <c r="AI39" i="1"/>
  <c r="J54" i="5" s="1"/>
  <c r="AJ39" i="1"/>
  <c r="CX39" i="1" s="1"/>
  <c r="W39" i="1" s="1"/>
  <c r="CQ39" i="1"/>
  <c r="CW39" i="1"/>
  <c r="V39" i="1" s="1"/>
  <c r="FR39" i="1"/>
  <c r="GL39" i="1"/>
  <c r="GO39" i="1"/>
  <c r="GP39" i="1"/>
  <c r="GV39" i="1"/>
  <c r="HC39" i="1" s="1"/>
  <c r="GX39" i="1" s="1"/>
  <c r="C40" i="1"/>
  <c r="D40" i="1"/>
  <c r="AC40" i="1"/>
  <c r="AD40" i="1"/>
  <c r="F57" i="5" s="1"/>
  <c r="AE40" i="1"/>
  <c r="F58" i="5" s="1"/>
  <c r="AF40" i="1"/>
  <c r="AG40" i="1"/>
  <c r="AH40" i="1"/>
  <c r="CV40" i="1" s="1"/>
  <c r="U40" i="1" s="1"/>
  <c r="AI40" i="1"/>
  <c r="J58" i="5" s="1"/>
  <c r="AJ40" i="1"/>
  <c r="CX40" i="1" s="1"/>
  <c r="W40" i="1" s="1"/>
  <c r="CQ40" i="1"/>
  <c r="P40" i="1" s="1"/>
  <c r="U57" i="5" s="1"/>
  <c r="CS40" i="1"/>
  <c r="R40" i="1" s="1"/>
  <c r="X57" i="5" s="1"/>
  <c r="CU40" i="1"/>
  <c r="T40" i="1" s="1"/>
  <c r="CW40" i="1"/>
  <c r="V40" i="1" s="1"/>
  <c r="FR40" i="1"/>
  <c r="GL40" i="1"/>
  <c r="GO40" i="1"/>
  <c r="GP40" i="1"/>
  <c r="CD90" i="1" s="1"/>
  <c r="CD22" i="1" s="1"/>
  <c r="GV40" i="1"/>
  <c r="HC40" i="1" s="1"/>
  <c r="GX40" i="1" s="1"/>
  <c r="C41" i="1"/>
  <c r="D41" i="1"/>
  <c r="AC41" i="1"/>
  <c r="AD41" i="1"/>
  <c r="AE41" i="1"/>
  <c r="AF41" i="1"/>
  <c r="AG41" i="1"/>
  <c r="AH41" i="1"/>
  <c r="AI41" i="1"/>
  <c r="J60" i="5" s="1"/>
  <c r="AJ41" i="1"/>
  <c r="CX41" i="1" s="1"/>
  <c r="W41" i="1" s="1"/>
  <c r="CQ41" i="1"/>
  <c r="P41" i="1" s="1"/>
  <c r="CU41" i="1"/>
  <c r="T41" i="1" s="1"/>
  <c r="CW41" i="1"/>
  <c r="V41" i="1" s="1"/>
  <c r="FR41" i="1"/>
  <c r="GL41" i="1"/>
  <c r="GO41" i="1"/>
  <c r="GP41" i="1"/>
  <c r="GV41" i="1"/>
  <c r="HC41" i="1"/>
  <c r="GX41" i="1" s="1"/>
  <c r="C42" i="1"/>
  <c r="D42" i="1"/>
  <c r="I42" i="1"/>
  <c r="D61" i="5" s="1"/>
  <c r="AC42" i="1"/>
  <c r="AE42" i="1"/>
  <c r="AF42" i="1"/>
  <c r="E62" i="5" s="1"/>
  <c r="AG42" i="1"/>
  <c r="CU42" i="1" s="1"/>
  <c r="AH42" i="1"/>
  <c r="J61" i="5" s="1"/>
  <c r="AI42" i="1"/>
  <c r="AJ42" i="1"/>
  <c r="CX42" i="1" s="1"/>
  <c r="W42" i="1" s="1"/>
  <c r="CT42" i="1"/>
  <c r="S42" i="1" s="1"/>
  <c r="V61" i="5" s="1"/>
  <c r="FR42" i="1"/>
  <c r="GL42" i="1"/>
  <c r="GO42" i="1"/>
  <c r="GP42" i="1"/>
  <c r="GV42" i="1"/>
  <c r="HC42" i="1" s="1"/>
  <c r="GX42" i="1" s="1"/>
  <c r="I43" i="1"/>
  <c r="D67" i="5" s="1"/>
  <c r="AC43" i="1"/>
  <c r="AD43" i="1"/>
  <c r="AE43" i="1"/>
  <c r="AF43" i="1"/>
  <c r="AG43" i="1"/>
  <c r="CU43" i="1" s="1"/>
  <c r="AH43" i="1"/>
  <c r="AI43" i="1"/>
  <c r="AJ43" i="1"/>
  <c r="CX43" i="1" s="1"/>
  <c r="CQ43" i="1"/>
  <c r="CS43" i="1"/>
  <c r="R43" i="1" s="1"/>
  <c r="FR43" i="1"/>
  <c r="GL43" i="1"/>
  <c r="GO43" i="1"/>
  <c r="GP43" i="1"/>
  <c r="GV43" i="1"/>
  <c r="HC43" i="1"/>
  <c r="AC44" i="1"/>
  <c r="AE44" i="1"/>
  <c r="F70" i="5" s="1"/>
  <c r="AF44" i="1"/>
  <c r="AG44" i="1"/>
  <c r="CU44" i="1" s="1"/>
  <c r="T44" i="1" s="1"/>
  <c r="AH44" i="1"/>
  <c r="AI44" i="1"/>
  <c r="J70" i="5" s="1"/>
  <c r="AJ44" i="1"/>
  <c r="CX44" i="1" s="1"/>
  <c r="W44" i="1" s="1"/>
  <c r="CQ44" i="1"/>
  <c r="P44" i="1" s="1"/>
  <c r="U69" i="5" s="1"/>
  <c r="CW44" i="1"/>
  <c r="V44" i="1" s="1"/>
  <c r="FR44" i="1"/>
  <c r="GL44" i="1"/>
  <c r="GO44" i="1"/>
  <c r="GP44" i="1"/>
  <c r="GV44" i="1"/>
  <c r="HC44" i="1" s="1"/>
  <c r="GX44" i="1" s="1"/>
  <c r="C45" i="1"/>
  <c r="D45" i="1"/>
  <c r="I45" i="1"/>
  <c r="AC45" i="1"/>
  <c r="AE45" i="1"/>
  <c r="AF45" i="1"/>
  <c r="E72" i="5" s="1"/>
  <c r="AG45" i="1"/>
  <c r="CU45" i="1" s="1"/>
  <c r="AH45" i="1"/>
  <c r="AI45" i="1"/>
  <c r="AJ45" i="1"/>
  <c r="CX45" i="1" s="1"/>
  <c r="CT45" i="1"/>
  <c r="FR45" i="1"/>
  <c r="GL45" i="1"/>
  <c r="GO45" i="1"/>
  <c r="GP45" i="1"/>
  <c r="GV45" i="1"/>
  <c r="HC45" i="1" s="1"/>
  <c r="C46" i="1"/>
  <c r="D46" i="1"/>
  <c r="I46" i="1"/>
  <c r="D75" i="5" s="1"/>
  <c r="AC46" i="1"/>
  <c r="AD46" i="1"/>
  <c r="F75" i="5" s="1"/>
  <c r="AE46" i="1"/>
  <c r="F76" i="5" s="1"/>
  <c r="AF46" i="1"/>
  <c r="AG46" i="1"/>
  <c r="AH46" i="1"/>
  <c r="AI46" i="1"/>
  <c r="J76" i="5" s="1"/>
  <c r="AJ46" i="1"/>
  <c r="CX46" i="1" s="1"/>
  <c r="CQ46" i="1"/>
  <c r="P46" i="1" s="1"/>
  <c r="U75" i="5" s="1"/>
  <c r="CS46" i="1"/>
  <c r="R46" i="1" s="1"/>
  <c r="CU46" i="1"/>
  <c r="T46" i="1" s="1"/>
  <c r="CW46" i="1"/>
  <c r="V46" i="1" s="1"/>
  <c r="FR46" i="1"/>
  <c r="GL46" i="1"/>
  <c r="GO46" i="1"/>
  <c r="GP46" i="1"/>
  <c r="GV46" i="1"/>
  <c r="HC46" i="1" s="1"/>
  <c r="GX46" i="1" s="1"/>
  <c r="C47" i="1"/>
  <c r="D47" i="1"/>
  <c r="I47" i="1"/>
  <c r="D81" i="5" s="1"/>
  <c r="AC47" i="1"/>
  <c r="CQ47" i="1" s="1"/>
  <c r="P47" i="1" s="1"/>
  <c r="U81" i="5" s="1"/>
  <c r="AE47" i="1"/>
  <c r="F82" i="5" s="1"/>
  <c r="AF47" i="1"/>
  <c r="E82" i="5" s="1"/>
  <c r="AG47" i="1"/>
  <c r="CU47" i="1" s="1"/>
  <c r="T47" i="1" s="1"/>
  <c r="AH47" i="1"/>
  <c r="AI47" i="1"/>
  <c r="CW47" i="1" s="1"/>
  <c r="V47" i="1" s="1"/>
  <c r="AJ47" i="1"/>
  <c r="CX47" i="1" s="1"/>
  <c r="W47" i="1" s="1"/>
  <c r="FR47" i="1"/>
  <c r="GL47" i="1"/>
  <c r="GO47" i="1"/>
  <c r="GP47" i="1"/>
  <c r="GV47" i="1"/>
  <c r="HC47" i="1"/>
  <c r="GX47" i="1" s="1"/>
  <c r="I48" i="1"/>
  <c r="D87" i="5" s="1"/>
  <c r="AC48" i="1"/>
  <c r="AE48" i="1"/>
  <c r="AF48" i="1"/>
  <c r="AG48" i="1"/>
  <c r="AH48" i="1"/>
  <c r="CV48" i="1" s="1"/>
  <c r="AI48" i="1"/>
  <c r="J88" i="5" s="1"/>
  <c r="AJ48" i="1"/>
  <c r="CX48" i="1" s="1"/>
  <c r="W48" i="1" s="1"/>
  <c r="CQ48" i="1"/>
  <c r="CU48" i="1"/>
  <c r="T48" i="1" s="1"/>
  <c r="CW48" i="1"/>
  <c r="V48" i="1" s="1"/>
  <c r="FR48" i="1"/>
  <c r="GL48" i="1"/>
  <c r="GO48" i="1"/>
  <c r="GP48" i="1"/>
  <c r="GV48" i="1"/>
  <c r="HC48" i="1" s="1"/>
  <c r="GX48" i="1" s="1"/>
  <c r="AC49" i="1"/>
  <c r="CQ49" i="1" s="1"/>
  <c r="P49" i="1" s="1"/>
  <c r="U89" i="5" s="1"/>
  <c r="AD49" i="1"/>
  <c r="F89" i="5" s="1"/>
  <c r="AE49" i="1"/>
  <c r="F90" i="5" s="1"/>
  <c r="AF49" i="1"/>
  <c r="AG49" i="1"/>
  <c r="CU49" i="1" s="1"/>
  <c r="T49" i="1" s="1"/>
  <c r="AH49" i="1"/>
  <c r="AI49" i="1"/>
  <c r="J90" i="5" s="1"/>
  <c r="AJ49" i="1"/>
  <c r="CX49" i="1" s="1"/>
  <c r="W49" i="1" s="1"/>
  <c r="CS49" i="1"/>
  <c r="R49" i="1" s="1"/>
  <c r="FR49" i="1"/>
  <c r="GL49" i="1"/>
  <c r="GO49" i="1"/>
  <c r="GP49" i="1"/>
  <c r="GV49" i="1"/>
  <c r="HC49" i="1" s="1"/>
  <c r="GX49" i="1" s="1"/>
  <c r="C50" i="1"/>
  <c r="D50" i="1"/>
  <c r="I50" i="1"/>
  <c r="D91" i="5" s="1"/>
  <c r="AC50" i="1"/>
  <c r="CQ50" i="1" s="1"/>
  <c r="P50" i="1" s="1"/>
  <c r="U91" i="5" s="1"/>
  <c r="AE50" i="1"/>
  <c r="F92" i="5" s="1"/>
  <c r="AF50" i="1"/>
  <c r="E92" i="5" s="1"/>
  <c r="AG50" i="1"/>
  <c r="CU50" i="1" s="1"/>
  <c r="T50" i="1" s="1"/>
  <c r="AH50" i="1"/>
  <c r="AI50" i="1"/>
  <c r="AJ50" i="1"/>
  <c r="CX50" i="1"/>
  <c r="W50" i="1" s="1"/>
  <c r="FR50" i="1"/>
  <c r="GL50" i="1"/>
  <c r="GO50" i="1"/>
  <c r="GP50" i="1"/>
  <c r="GV50" i="1"/>
  <c r="HC50" i="1"/>
  <c r="GX50" i="1" s="1"/>
  <c r="I51" i="1"/>
  <c r="D97" i="5" s="1"/>
  <c r="AC51" i="1"/>
  <c r="AD51" i="1"/>
  <c r="F97" i="5" s="1"/>
  <c r="AE51" i="1"/>
  <c r="F98" i="5" s="1"/>
  <c r="AF51" i="1"/>
  <c r="AG51" i="1"/>
  <c r="AH51" i="1"/>
  <c r="AI51" i="1"/>
  <c r="J98" i="5" s="1"/>
  <c r="AJ51" i="1"/>
  <c r="CX51" i="1" s="1"/>
  <c r="CQ51" i="1"/>
  <c r="P51" i="1" s="1"/>
  <c r="U97" i="5" s="1"/>
  <c r="CS51" i="1"/>
  <c r="R51" i="1" s="1"/>
  <c r="CU51" i="1"/>
  <c r="T51" i="1" s="1"/>
  <c r="FR51" i="1"/>
  <c r="GL51" i="1"/>
  <c r="GO51" i="1"/>
  <c r="GP51" i="1"/>
  <c r="GV51" i="1"/>
  <c r="HC51" i="1" s="1"/>
  <c r="GX51" i="1" s="1"/>
  <c r="I52" i="1"/>
  <c r="D99" i="5" s="1"/>
  <c r="AC52" i="1"/>
  <c r="AE52" i="1"/>
  <c r="CS52" i="1" s="1"/>
  <c r="AF52" i="1"/>
  <c r="E100" i="5" s="1"/>
  <c r="AG52" i="1"/>
  <c r="CU52" i="1" s="1"/>
  <c r="AH52" i="1"/>
  <c r="J99" i="5" s="1"/>
  <c r="AI52" i="1"/>
  <c r="AJ52" i="1"/>
  <c r="CX52" i="1" s="1"/>
  <c r="W52" i="1" s="1"/>
  <c r="CT52" i="1"/>
  <c r="S52" i="1" s="1"/>
  <c r="CV52" i="1"/>
  <c r="FR52" i="1"/>
  <c r="GL52" i="1"/>
  <c r="GO52" i="1"/>
  <c r="GP52" i="1"/>
  <c r="GV52" i="1"/>
  <c r="HC52" i="1" s="1"/>
  <c r="GX52" i="1" s="1"/>
  <c r="I53" i="1"/>
  <c r="D101" i="5" s="1"/>
  <c r="AC53" i="1"/>
  <c r="CQ53" i="1" s="1"/>
  <c r="P53" i="1" s="1"/>
  <c r="U101" i="5" s="1"/>
  <c r="AE53" i="1"/>
  <c r="AF53" i="1"/>
  <c r="CT53" i="1" s="1"/>
  <c r="AG53" i="1"/>
  <c r="CU53" i="1" s="1"/>
  <c r="T53" i="1" s="1"/>
  <c r="AH53" i="1"/>
  <c r="AI53" i="1"/>
  <c r="AJ53" i="1"/>
  <c r="CX53" i="1" s="1"/>
  <c r="CS53" i="1"/>
  <c r="R53" i="1" s="1"/>
  <c r="FR53" i="1"/>
  <c r="GL53" i="1"/>
  <c r="GO53" i="1"/>
  <c r="GP53" i="1"/>
  <c r="GV53" i="1"/>
  <c r="HC53" i="1" s="1"/>
  <c r="GX53" i="1" s="1"/>
  <c r="C54" i="1"/>
  <c r="D54" i="1"/>
  <c r="I54" i="1"/>
  <c r="D103" i="5" s="1"/>
  <c r="AC54" i="1"/>
  <c r="AE54" i="1"/>
  <c r="AF54" i="1"/>
  <c r="CT54" i="1" s="1"/>
  <c r="AG54" i="1"/>
  <c r="CU54" i="1" s="1"/>
  <c r="AH54" i="1"/>
  <c r="CV54" i="1" s="1"/>
  <c r="U54" i="1" s="1"/>
  <c r="K103" i="5" s="1"/>
  <c r="AI54" i="1"/>
  <c r="J104" i="5" s="1"/>
  <c r="AJ54" i="1"/>
  <c r="CX54" i="1" s="1"/>
  <c r="W54" i="1" s="1"/>
  <c r="CS54" i="1"/>
  <c r="CW54" i="1"/>
  <c r="FR54" i="1"/>
  <c r="GL54" i="1"/>
  <c r="GO54" i="1"/>
  <c r="GP54" i="1"/>
  <c r="GV54" i="1"/>
  <c r="HC54" i="1" s="1"/>
  <c r="C55" i="1"/>
  <c r="D55" i="1"/>
  <c r="I55" i="1"/>
  <c r="D107" i="5" s="1"/>
  <c r="AC55" i="1"/>
  <c r="AD55" i="1"/>
  <c r="AE55" i="1"/>
  <c r="F108" i="5" s="1"/>
  <c r="AF55" i="1"/>
  <c r="E108" i="5" s="1"/>
  <c r="AG55" i="1"/>
  <c r="CU55" i="1" s="1"/>
  <c r="T55" i="1" s="1"/>
  <c r="AH55" i="1"/>
  <c r="AI55" i="1"/>
  <c r="J108" i="5" s="1"/>
  <c r="AJ55" i="1"/>
  <c r="CX55" i="1" s="1"/>
  <c r="W55" i="1" s="1"/>
  <c r="CQ55" i="1"/>
  <c r="P55" i="1" s="1"/>
  <c r="CS55" i="1"/>
  <c r="R55" i="1" s="1"/>
  <c r="CT55" i="1"/>
  <c r="S55" i="1" s="1"/>
  <c r="CW55" i="1"/>
  <c r="V55" i="1" s="1"/>
  <c r="Z107" i="5" s="1"/>
  <c r="FR55" i="1"/>
  <c r="GL55" i="1"/>
  <c r="GO55" i="1"/>
  <c r="GP55" i="1"/>
  <c r="GV55" i="1"/>
  <c r="HC55" i="1" s="1"/>
  <c r="I56" i="1"/>
  <c r="D113" i="5" s="1"/>
  <c r="AC56" i="1"/>
  <c r="AE56" i="1"/>
  <c r="AF56" i="1"/>
  <c r="AG56" i="1"/>
  <c r="CU56" i="1" s="1"/>
  <c r="T56" i="1" s="1"/>
  <c r="AH56" i="1"/>
  <c r="J113" i="5" s="1"/>
  <c r="AI56" i="1"/>
  <c r="AJ56" i="1"/>
  <c r="CV56" i="1"/>
  <c r="CW56" i="1"/>
  <c r="V56" i="1" s="1"/>
  <c r="CX56" i="1"/>
  <c r="W56" i="1" s="1"/>
  <c r="FR56" i="1"/>
  <c r="GL56" i="1"/>
  <c r="GO56" i="1"/>
  <c r="GP56" i="1"/>
  <c r="GV56" i="1"/>
  <c r="HC56" i="1"/>
  <c r="W57" i="1"/>
  <c r="AC57" i="1"/>
  <c r="AE57" i="1"/>
  <c r="AF57" i="1"/>
  <c r="E116" i="5" s="1"/>
  <c r="AG57" i="1"/>
  <c r="CU57" i="1" s="1"/>
  <c r="T57" i="1" s="1"/>
  <c r="AH57" i="1"/>
  <c r="J115" i="5" s="1"/>
  <c r="AI57" i="1"/>
  <c r="CW57" i="1" s="1"/>
  <c r="V57" i="1" s="1"/>
  <c r="AJ57" i="1"/>
  <c r="CS57" i="1"/>
  <c r="R57" i="1" s="1"/>
  <c r="CT57" i="1"/>
  <c r="S57" i="1" s="1"/>
  <c r="CV57" i="1"/>
  <c r="U57" i="1" s="1"/>
  <c r="K115" i="5" s="1"/>
  <c r="CX57" i="1"/>
  <c r="FR57" i="1"/>
  <c r="GL57" i="1"/>
  <c r="GO57" i="1"/>
  <c r="GP57" i="1"/>
  <c r="GV57" i="1"/>
  <c r="HC57" i="1" s="1"/>
  <c r="GX57" i="1" s="1"/>
  <c r="C58" i="1"/>
  <c r="D58" i="1"/>
  <c r="I58" i="1"/>
  <c r="I59" i="1" s="1"/>
  <c r="AC58" i="1"/>
  <c r="AD58" i="1"/>
  <c r="AE58" i="1"/>
  <c r="F118" i="5" s="1"/>
  <c r="AF58" i="1"/>
  <c r="E118" i="5" s="1"/>
  <c r="AG58" i="1"/>
  <c r="AH58" i="1"/>
  <c r="CV58" i="1" s="1"/>
  <c r="U58" i="1" s="1"/>
  <c r="AI58" i="1"/>
  <c r="J118" i="5" s="1"/>
  <c r="AJ58" i="1"/>
  <c r="CQ58" i="1"/>
  <c r="P58" i="1" s="1"/>
  <c r="CS58" i="1"/>
  <c r="R58" i="1" s="1"/>
  <c r="CT58" i="1"/>
  <c r="S58" i="1" s="1"/>
  <c r="CU58" i="1"/>
  <c r="T58" i="1" s="1"/>
  <c r="CX58" i="1"/>
  <c r="W58" i="1" s="1"/>
  <c r="FR58" i="1"/>
  <c r="GL58" i="1"/>
  <c r="GO58" i="1"/>
  <c r="GP58" i="1"/>
  <c r="GV58" i="1"/>
  <c r="HC58" i="1" s="1"/>
  <c r="GX58" i="1" s="1"/>
  <c r="AC59" i="1"/>
  <c r="AE59" i="1"/>
  <c r="AF59" i="1"/>
  <c r="E124" i="5" s="1"/>
  <c r="AG59" i="1"/>
  <c r="CU59" i="1" s="1"/>
  <c r="T59" i="1" s="1"/>
  <c r="AH59" i="1"/>
  <c r="AI59" i="1"/>
  <c r="AJ59" i="1"/>
  <c r="CT59" i="1"/>
  <c r="CX59" i="1"/>
  <c r="FR59" i="1"/>
  <c r="GL59" i="1"/>
  <c r="GO59" i="1"/>
  <c r="GP59" i="1"/>
  <c r="GV59" i="1"/>
  <c r="HC59" i="1"/>
  <c r="AC60" i="1"/>
  <c r="AE60" i="1"/>
  <c r="AF60" i="1"/>
  <c r="AG60" i="1"/>
  <c r="CU60" i="1" s="1"/>
  <c r="T60" i="1" s="1"/>
  <c r="AH60" i="1"/>
  <c r="J125" i="5" s="1"/>
  <c r="AI60" i="1"/>
  <c r="AJ60" i="1"/>
  <c r="CV60" i="1"/>
  <c r="U60" i="1" s="1"/>
  <c r="CX60" i="1"/>
  <c r="W60" i="1" s="1"/>
  <c r="FR60" i="1"/>
  <c r="GL60" i="1"/>
  <c r="GO60" i="1"/>
  <c r="GP60" i="1"/>
  <c r="GV60" i="1"/>
  <c r="HC60" i="1"/>
  <c r="GX60" i="1" s="1"/>
  <c r="C61" i="1"/>
  <c r="D61" i="1"/>
  <c r="I61" i="1"/>
  <c r="D127" i="5" s="1"/>
  <c r="AC61" i="1"/>
  <c r="AD61" i="1"/>
  <c r="F127" i="5" s="1"/>
  <c r="AE61" i="1"/>
  <c r="F128" i="5" s="1"/>
  <c r="AF61" i="1"/>
  <c r="AG61" i="1"/>
  <c r="CU61" i="1" s="1"/>
  <c r="T61" i="1" s="1"/>
  <c r="AH61" i="1"/>
  <c r="AI61" i="1"/>
  <c r="AJ61" i="1"/>
  <c r="CX61" i="1" s="1"/>
  <c r="W61" i="1" s="1"/>
  <c r="CQ61" i="1"/>
  <c r="CS61" i="1"/>
  <c r="R61" i="1" s="1"/>
  <c r="FR61" i="1"/>
  <c r="BY90" i="1" s="1"/>
  <c r="BY22" i="1" s="1"/>
  <c r="GL61" i="1"/>
  <c r="GO61" i="1"/>
  <c r="GP61" i="1"/>
  <c r="GV61" i="1"/>
  <c r="HC61" i="1" s="1"/>
  <c r="GX61" i="1" s="1"/>
  <c r="C62" i="1"/>
  <c r="D62" i="1"/>
  <c r="I62" i="1"/>
  <c r="D133" i="5" s="1"/>
  <c r="AC62" i="1"/>
  <c r="CQ62" i="1" s="1"/>
  <c r="P62" i="1" s="1"/>
  <c r="U133" i="5" s="1"/>
  <c r="AE62" i="1"/>
  <c r="F134" i="5" s="1"/>
  <c r="AF62" i="1"/>
  <c r="E134" i="5" s="1"/>
  <c r="AG62" i="1"/>
  <c r="CU62" i="1" s="1"/>
  <c r="AH62" i="1"/>
  <c r="J133" i="5" s="1"/>
  <c r="AI62" i="1"/>
  <c r="AJ62" i="1"/>
  <c r="CT62" i="1"/>
  <c r="S62" i="1" s="1"/>
  <c r="CV62" i="1"/>
  <c r="U62" i="1" s="1"/>
  <c r="Y133" i="5" s="1"/>
  <c r="CX62" i="1"/>
  <c r="W62" i="1" s="1"/>
  <c r="FR62" i="1"/>
  <c r="GL62" i="1"/>
  <c r="GO62" i="1"/>
  <c r="GP62" i="1"/>
  <c r="GV62" i="1"/>
  <c r="HC62" i="1" s="1"/>
  <c r="C63" i="1"/>
  <c r="D63" i="1"/>
  <c r="I63" i="1"/>
  <c r="D139" i="5" s="1"/>
  <c r="AC63" i="1"/>
  <c r="AE63" i="1"/>
  <c r="F140" i="5" s="1"/>
  <c r="AF63" i="1"/>
  <c r="AG63" i="1"/>
  <c r="AH63" i="1"/>
  <c r="AI63" i="1"/>
  <c r="AJ63" i="1"/>
  <c r="CX63" i="1" s="1"/>
  <c r="CQ63" i="1"/>
  <c r="CU63" i="1"/>
  <c r="FR63" i="1"/>
  <c r="GL63" i="1"/>
  <c r="GO63" i="1"/>
  <c r="GP63" i="1"/>
  <c r="GV63" i="1"/>
  <c r="HC63" i="1" s="1"/>
  <c r="C64" i="1"/>
  <c r="D64" i="1"/>
  <c r="I64" i="1"/>
  <c r="D145" i="5" s="1"/>
  <c r="AC64" i="1"/>
  <c r="AE64" i="1"/>
  <c r="AF64" i="1"/>
  <c r="AG64" i="1"/>
  <c r="CU64" i="1" s="1"/>
  <c r="T64" i="1" s="1"/>
  <c r="AH64" i="1"/>
  <c r="J145" i="5" s="1"/>
  <c r="AI64" i="1"/>
  <c r="AJ64" i="1"/>
  <c r="CV64" i="1"/>
  <c r="U64" i="1" s="1"/>
  <c r="CX64" i="1"/>
  <c r="W64" i="1" s="1"/>
  <c r="FR64" i="1"/>
  <c r="GL64" i="1"/>
  <c r="GO64" i="1"/>
  <c r="GP64" i="1"/>
  <c r="GV64" i="1"/>
  <c r="HC64" i="1"/>
  <c r="GX64" i="1" s="1"/>
  <c r="C65" i="1"/>
  <c r="D65" i="1"/>
  <c r="AC65" i="1"/>
  <c r="CQ65" i="1" s="1"/>
  <c r="P65" i="1" s="1"/>
  <c r="U151" i="5" s="1"/>
  <c r="AE65" i="1"/>
  <c r="F152" i="5" s="1"/>
  <c r="AF65" i="1"/>
  <c r="E152" i="5" s="1"/>
  <c r="AG65" i="1"/>
  <c r="CU65" i="1" s="1"/>
  <c r="T65" i="1" s="1"/>
  <c r="AH65" i="1"/>
  <c r="J151" i="5" s="1"/>
  <c r="AI65" i="1"/>
  <c r="AJ65" i="1"/>
  <c r="CX65" i="1" s="1"/>
  <c r="W65" i="1" s="1"/>
  <c r="CV65" i="1"/>
  <c r="U65" i="1" s="1"/>
  <c r="FR65" i="1"/>
  <c r="GL65" i="1"/>
  <c r="GO65" i="1"/>
  <c r="GP65" i="1"/>
  <c r="GV65" i="1"/>
  <c r="HC65" i="1" s="1"/>
  <c r="GX65" i="1" s="1"/>
  <c r="AC66" i="1"/>
  <c r="CQ66" i="1" s="1"/>
  <c r="P66" i="1" s="1"/>
  <c r="U157" i="5" s="1"/>
  <c r="AE66" i="1"/>
  <c r="F158" i="5" s="1"/>
  <c r="AF66" i="1"/>
  <c r="E158" i="5" s="1"/>
  <c r="AG66" i="1"/>
  <c r="CU66" i="1" s="1"/>
  <c r="T66" i="1" s="1"/>
  <c r="AH66" i="1"/>
  <c r="J157" i="5" s="1"/>
  <c r="AI66" i="1"/>
  <c r="AJ66" i="1"/>
  <c r="CX66" i="1" s="1"/>
  <c r="W66" i="1" s="1"/>
  <c r="CT66" i="1"/>
  <c r="S66" i="1" s="1"/>
  <c r="CV66" i="1"/>
  <c r="U66" i="1" s="1"/>
  <c r="FR66" i="1"/>
  <c r="GL66" i="1"/>
  <c r="GO66" i="1"/>
  <c r="GP66" i="1"/>
  <c r="GV66" i="1"/>
  <c r="HC66" i="1" s="1"/>
  <c r="GX66" i="1" s="1"/>
  <c r="C67" i="1"/>
  <c r="D67" i="1"/>
  <c r="I67" i="1"/>
  <c r="D159" i="5" s="1"/>
  <c r="AC67" i="1"/>
  <c r="AD67" i="1"/>
  <c r="AE67" i="1"/>
  <c r="F160" i="5" s="1"/>
  <c r="AF67" i="1"/>
  <c r="AG67" i="1"/>
  <c r="CU67" i="1" s="1"/>
  <c r="T67" i="1" s="1"/>
  <c r="AH67" i="1"/>
  <c r="AI67" i="1"/>
  <c r="J160" i="5" s="1"/>
  <c r="AJ67" i="1"/>
  <c r="CX67" i="1" s="1"/>
  <c r="CQ67" i="1"/>
  <c r="P67" i="1" s="1"/>
  <c r="U159" i="5" s="1"/>
  <c r="CS67" i="1"/>
  <c r="CW67" i="1"/>
  <c r="V67" i="1" s="1"/>
  <c r="FR67" i="1"/>
  <c r="GL67" i="1"/>
  <c r="GO67" i="1"/>
  <c r="GP67" i="1"/>
  <c r="GV67" i="1"/>
  <c r="HC67" i="1" s="1"/>
  <c r="C68" i="1"/>
  <c r="D68" i="1"/>
  <c r="I68" i="1"/>
  <c r="D165" i="5" s="1"/>
  <c r="AC68" i="1"/>
  <c r="AE68" i="1"/>
  <c r="AF68" i="1"/>
  <c r="E166" i="5" s="1"/>
  <c r="AG68" i="1"/>
  <c r="CU68" i="1" s="1"/>
  <c r="AH68" i="1"/>
  <c r="J165" i="5" s="1"/>
  <c r="AI68" i="1"/>
  <c r="AJ68" i="1"/>
  <c r="CX68" i="1" s="1"/>
  <c r="W68" i="1" s="1"/>
  <c r="CV68" i="1"/>
  <c r="FR68" i="1"/>
  <c r="GL68" i="1"/>
  <c r="GO68" i="1"/>
  <c r="GP68" i="1"/>
  <c r="GV68" i="1"/>
  <c r="HC68" i="1" s="1"/>
  <c r="GX68" i="1" s="1"/>
  <c r="C69" i="1"/>
  <c r="D69" i="1"/>
  <c r="I69" i="1"/>
  <c r="D172" i="5" s="1"/>
  <c r="AC69" i="1"/>
  <c r="AD69" i="1"/>
  <c r="F172" i="5" s="1"/>
  <c r="AE69" i="1"/>
  <c r="F173" i="5" s="1"/>
  <c r="AF69" i="1"/>
  <c r="AG69" i="1"/>
  <c r="AH69" i="1"/>
  <c r="AI69" i="1"/>
  <c r="J173" i="5" s="1"/>
  <c r="AJ69" i="1"/>
  <c r="CX69" i="1" s="1"/>
  <c r="W69" i="1" s="1"/>
  <c r="CQ69" i="1"/>
  <c r="CS69" i="1"/>
  <c r="R69" i="1" s="1"/>
  <c r="CU69" i="1"/>
  <c r="T69" i="1" s="1"/>
  <c r="FR69" i="1"/>
  <c r="GL69" i="1"/>
  <c r="GO69" i="1"/>
  <c r="GP69" i="1"/>
  <c r="GV69" i="1"/>
  <c r="HC69" i="1" s="1"/>
  <c r="AC70" i="1"/>
  <c r="AE70" i="1"/>
  <c r="AF70" i="1"/>
  <c r="AG70" i="1"/>
  <c r="CU70" i="1" s="1"/>
  <c r="AH70" i="1"/>
  <c r="J178" i="5" s="1"/>
  <c r="AI70" i="1"/>
  <c r="AJ70" i="1"/>
  <c r="CV70" i="1"/>
  <c r="CX70" i="1"/>
  <c r="FR70" i="1"/>
  <c r="GL70" i="1"/>
  <c r="GO70" i="1"/>
  <c r="GP70" i="1"/>
  <c r="GV70" i="1"/>
  <c r="HC70" i="1" s="1"/>
  <c r="AC71" i="1"/>
  <c r="AE71" i="1"/>
  <c r="AF71" i="1"/>
  <c r="AG71" i="1"/>
  <c r="CU71" i="1" s="1"/>
  <c r="T71" i="1" s="1"/>
  <c r="AH71" i="1"/>
  <c r="J180" i="5" s="1"/>
  <c r="AI71" i="1"/>
  <c r="AJ71" i="1"/>
  <c r="CV71" i="1"/>
  <c r="U71" i="1" s="1"/>
  <c r="CX71" i="1"/>
  <c r="W71" i="1" s="1"/>
  <c r="FR71" i="1"/>
  <c r="GL71" i="1"/>
  <c r="GO71" i="1"/>
  <c r="GP71" i="1"/>
  <c r="GV71" i="1"/>
  <c r="HC71" i="1"/>
  <c r="GX71" i="1" s="1"/>
  <c r="C72" i="1"/>
  <c r="D72" i="1"/>
  <c r="I72" i="1"/>
  <c r="D182" i="5" s="1"/>
  <c r="AC72" i="1"/>
  <c r="AE72" i="1"/>
  <c r="AF72" i="1"/>
  <c r="E183" i="5" s="1"/>
  <c r="AG72" i="1"/>
  <c r="CU72" i="1" s="1"/>
  <c r="T72" i="1" s="1"/>
  <c r="AH72" i="1"/>
  <c r="AI72" i="1"/>
  <c r="J183" i="5" s="1"/>
  <c r="AJ72" i="1"/>
  <c r="CX72" i="1" s="1"/>
  <c r="W72" i="1" s="1"/>
  <c r="CQ72" i="1"/>
  <c r="P72" i="1" s="1"/>
  <c r="CT72" i="1"/>
  <c r="CW72" i="1"/>
  <c r="FR72" i="1"/>
  <c r="GL72" i="1"/>
  <c r="BZ90" i="1" s="1"/>
  <c r="BZ22" i="1" s="1"/>
  <c r="GO72" i="1"/>
  <c r="GP72" i="1"/>
  <c r="GV72" i="1"/>
  <c r="HC72" i="1" s="1"/>
  <c r="C73" i="1"/>
  <c r="D73" i="1"/>
  <c r="I73" i="1"/>
  <c r="D188" i="5" s="1"/>
  <c r="AC73" i="1"/>
  <c r="CQ73" i="1" s="1"/>
  <c r="P73" i="1" s="1"/>
  <c r="U188" i="5" s="1"/>
  <c r="AE73" i="1"/>
  <c r="AF73" i="1"/>
  <c r="E189" i="5" s="1"/>
  <c r="AG73" i="1"/>
  <c r="AH73" i="1"/>
  <c r="AI73" i="1"/>
  <c r="AJ73" i="1"/>
  <c r="CU73" i="1"/>
  <c r="T73" i="1" s="1"/>
  <c r="CX73" i="1"/>
  <c r="W73" i="1" s="1"/>
  <c r="FR73" i="1"/>
  <c r="GL73" i="1"/>
  <c r="GO73" i="1"/>
  <c r="GP73" i="1"/>
  <c r="GV73" i="1"/>
  <c r="HC73" i="1" s="1"/>
  <c r="GX73" i="1"/>
  <c r="C74" i="1"/>
  <c r="D74" i="1"/>
  <c r="AC74" i="1"/>
  <c r="AE74" i="1"/>
  <c r="AF74" i="1"/>
  <c r="AG74" i="1"/>
  <c r="CU74" i="1" s="1"/>
  <c r="T74" i="1" s="1"/>
  <c r="AH74" i="1"/>
  <c r="AI74" i="1"/>
  <c r="J193" i="5" s="1"/>
  <c r="AJ74" i="1"/>
  <c r="CX74" i="1" s="1"/>
  <c r="W74" i="1" s="1"/>
  <c r="CQ74" i="1"/>
  <c r="P74" i="1" s="1"/>
  <c r="CS74" i="1"/>
  <c r="R74" i="1" s="1"/>
  <c r="CW74" i="1"/>
  <c r="V74" i="1" s="1"/>
  <c r="FR74" i="1"/>
  <c r="GL74" i="1"/>
  <c r="GO74" i="1"/>
  <c r="GP74" i="1"/>
  <c r="GV74" i="1"/>
  <c r="HC74" i="1" s="1"/>
  <c r="GX74" i="1" s="1"/>
  <c r="C75" i="1"/>
  <c r="D75" i="1"/>
  <c r="I75" i="1"/>
  <c r="D196" i="5" s="1"/>
  <c r="AC75" i="1"/>
  <c r="CQ75" i="1" s="1"/>
  <c r="P75" i="1" s="1"/>
  <c r="U196" i="5" s="1"/>
  <c r="AE75" i="1"/>
  <c r="AF75" i="1"/>
  <c r="E197" i="5" s="1"/>
  <c r="AG75" i="1"/>
  <c r="CU75" i="1" s="1"/>
  <c r="T75" i="1" s="1"/>
  <c r="AH75" i="1"/>
  <c r="J196" i="5" s="1"/>
  <c r="AI75" i="1"/>
  <c r="AJ75" i="1"/>
  <c r="CV75" i="1"/>
  <c r="U75" i="1" s="1"/>
  <c r="CX75" i="1"/>
  <c r="W75" i="1" s="1"/>
  <c r="FR75" i="1"/>
  <c r="GL75" i="1"/>
  <c r="GN75" i="1"/>
  <c r="GP75" i="1"/>
  <c r="GV75" i="1"/>
  <c r="HC75" i="1" s="1"/>
  <c r="C76" i="1"/>
  <c r="D76" i="1"/>
  <c r="I76" i="1"/>
  <c r="D200" i="5" s="1"/>
  <c r="AC76" i="1"/>
  <c r="AD76" i="1"/>
  <c r="AE76" i="1"/>
  <c r="F201" i="5" s="1"/>
  <c r="AF76" i="1"/>
  <c r="AG76" i="1"/>
  <c r="CU76" i="1" s="1"/>
  <c r="T76" i="1" s="1"/>
  <c r="AH76" i="1"/>
  <c r="AI76" i="1"/>
  <c r="J201" i="5" s="1"/>
  <c r="AJ76" i="1"/>
  <c r="CX76" i="1" s="1"/>
  <c r="W76" i="1" s="1"/>
  <c r="CQ76" i="1"/>
  <c r="P76" i="1" s="1"/>
  <c r="U200" i="5" s="1"/>
  <c r="CS76" i="1"/>
  <c r="FR76" i="1"/>
  <c r="GL76" i="1"/>
  <c r="GN76" i="1"/>
  <c r="GP76" i="1"/>
  <c r="GV76" i="1"/>
  <c r="HC76" i="1" s="1"/>
  <c r="GX76" i="1" s="1"/>
  <c r="C77" i="1"/>
  <c r="D77" i="1"/>
  <c r="I77" i="1"/>
  <c r="D204" i="5" s="1"/>
  <c r="AC77" i="1"/>
  <c r="AE77" i="1"/>
  <c r="AF77" i="1"/>
  <c r="E205" i="5" s="1"/>
  <c r="AG77" i="1"/>
  <c r="CU77" i="1" s="1"/>
  <c r="T77" i="1" s="1"/>
  <c r="AH77" i="1"/>
  <c r="J204" i="5" s="1"/>
  <c r="AI77" i="1"/>
  <c r="AJ77" i="1"/>
  <c r="CX77" i="1"/>
  <c r="W77" i="1" s="1"/>
  <c r="FR77" i="1"/>
  <c r="GL77" i="1"/>
  <c r="GN77" i="1"/>
  <c r="GP77" i="1"/>
  <c r="GV77" i="1"/>
  <c r="HC77" i="1"/>
  <c r="GX77" i="1" s="1"/>
  <c r="C78" i="1"/>
  <c r="D78" i="1"/>
  <c r="I78" i="1"/>
  <c r="D208" i="5" s="1"/>
  <c r="AC78" i="1"/>
  <c r="AD78" i="1"/>
  <c r="AE78" i="1"/>
  <c r="F209" i="5" s="1"/>
  <c r="AF78" i="1"/>
  <c r="AG78" i="1"/>
  <c r="CU78" i="1" s="1"/>
  <c r="T78" i="1" s="1"/>
  <c r="AH78" i="1"/>
  <c r="AI78" i="1"/>
  <c r="J209" i="5" s="1"/>
  <c r="AJ78" i="1"/>
  <c r="CX78" i="1" s="1"/>
  <c r="W78" i="1" s="1"/>
  <c r="CQ78" i="1"/>
  <c r="P78" i="1" s="1"/>
  <c r="U208" i="5" s="1"/>
  <c r="CS78" i="1"/>
  <c r="FR78" i="1"/>
  <c r="GL78" i="1"/>
  <c r="GN78" i="1"/>
  <c r="GP78" i="1"/>
  <c r="GV78" i="1"/>
  <c r="HC78" i="1" s="1"/>
  <c r="GX78" i="1" s="1"/>
  <c r="C79" i="1"/>
  <c r="D79" i="1"/>
  <c r="I79" i="1"/>
  <c r="D212" i="5" s="1"/>
  <c r="AC79" i="1"/>
  <c r="CQ79" i="1" s="1"/>
  <c r="P79" i="1" s="1"/>
  <c r="AE79" i="1"/>
  <c r="AF79" i="1"/>
  <c r="E213" i="5" s="1"/>
  <c r="AG79" i="1"/>
  <c r="CU79" i="1" s="1"/>
  <c r="T79" i="1" s="1"/>
  <c r="AH79" i="1"/>
  <c r="J212" i="5" s="1"/>
  <c r="AI79" i="1"/>
  <c r="AJ79" i="1"/>
  <c r="CV79" i="1"/>
  <c r="U79" i="1" s="1"/>
  <c r="CX79" i="1"/>
  <c r="W79" i="1" s="1"/>
  <c r="FR79" i="1"/>
  <c r="GL79" i="1"/>
  <c r="GN79" i="1"/>
  <c r="GP79" i="1"/>
  <c r="GV79" i="1"/>
  <c r="HC79" i="1" s="1"/>
  <c r="C80" i="1"/>
  <c r="D80" i="1"/>
  <c r="I80" i="1"/>
  <c r="D216" i="5" s="1"/>
  <c r="AC80" i="1"/>
  <c r="AD80" i="1"/>
  <c r="AE80" i="1"/>
  <c r="F217" i="5" s="1"/>
  <c r="AF80" i="1"/>
  <c r="AG80" i="1"/>
  <c r="AH80" i="1"/>
  <c r="AI80" i="1"/>
  <c r="J217" i="5" s="1"/>
  <c r="AJ80" i="1"/>
  <c r="CX80" i="1" s="1"/>
  <c r="CQ80" i="1"/>
  <c r="CS80" i="1"/>
  <c r="CU80" i="1"/>
  <c r="FR80" i="1"/>
  <c r="GL80" i="1"/>
  <c r="GN80" i="1"/>
  <c r="GP80" i="1"/>
  <c r="GV80" i="1"/>
  <c r="HC80" i="1" s="1"/>
  <c r="C81" i="1"/>
  <c r="D81" i="1"/>
  <c r="I81" i="1"/>
  <c r="D220" i="5" s="1"/>
  <c r="AC81" i="1"/>
  <c r="AE81" i="1"/>
  <c r="AF81" i="1"/>
  <c r="E221" i="5" s="1"/>
  <c r="AG81" i="1"/>
  <c r="CU81" i="1" s="1"/>
  <c r="T81" i="1" s="1"/>
  <c r="AH81" i="1"/>
  <c r="J220" i="5" s="1"/>
  <c r="AI81" i="1"/>
  <c r="AJ81" i="1"/>
  <c r="CX81" i="1" s="1"/>
  <c r="W81" i="1" s="1"/>
  <c r="FR81" i="1"/>
  <c r="GL81" i="1"/>
  <c r="GN81" i="1"/>
  <c r="GP81" i="1"/>
  <c r="GV81" i="1"/>
  <c r="HC81" i="1" s="1"/>
  <c r="GX81" i="1" s="1"/>
  <c r="C82" i="1"/>
  <c r="D82" i="1"/>
  <c r="I82" i="1"/>
  <c r="D224" i="5" s="1"/>
  <c r="AC82" i="1"/>
  <c r="AD82" i="1"/>
  <c r="AE82" i="1"/>
  <c r="F225" i="5" s="1"/>
  <c r="AF82" i="1"/>
  <c r="AG82" i="1"/>
  <c r="AH82" i="1"/>
  <c r="AI82" i="1"/>
  <c r="J225" i="5" s="1"/>
  <c r="AJ82" i="1"/>
  <c r="CX82" i="1" s="1"/>
  <c r="W82" i="1" s="1"/>
  <c r="CQ82" i="1"/>
  <c r="CS82" i="1"/>
  <c r="CU82" i="1"/>
  <c r="FR82" i="1"/>
  <c r="GL82" i="1"/>
  <c r="GN82" i="1"/>
  <c r="GP82" i="1"/>
  <c r="GV82" i="1"/>
  <c r="HC82" i="1"/>
  <c r="AC83" i="1"/>
  <c r="AD83" i="1"/>
  <c r="AE83" i="1"/>
  <c r="F229" i="5" s="1"/>
  <c r="AF83" i="1"/>
  <c r="AG83" i="1"/>
  <c r="CU83" i="1" s="1"/>
  <c r="T83" i="1" s="1"/>
  <c r="AH83" i="1"/>
  <c r="AI83" i="1"/>
  <c r="J229" i="5" s="1"/>
  <c r="AJ83" i="1"/>
  <c r="CX83" i="1" s="1"/>
  <c r="W83" i="1" s="1"/>
  <c r="CQ83" i="1"/>
  <c r="P83" i="1" s="1"/>
  <c r="CS83" i="1"/>
  <c r="R83" i="1" s="1"/>
  <c r="FR83" i="1"/>
  <c r="GL83" i="1"/>
  <c r="GO83" i="1"/>
  <c r="GP83" i="1"/>
  <c r="GV83" i="1"/>
  <c r="HC83" i="1" s="1"/>
  <c r="GX83" i="1" s="1"/>
  <c r="I84" i="1"/>
  <c r="D230" i="5" s="1"/>
  <c r="AC84" i="1"/>
  <c r="AE84" i="1"/>
  <c r="AF84" i="1"/>
  <c r="E231" i="5" s="1"/>
  <c r="AG84" i="1"/>
  <c r="CU84" i="1" s="1"/>
  <c r="T84" i="1" s="1"/>
  <c r="AH84" i="1"/>
  <c r="J230" i="5" s="1"/>
  <c r="AI84" i="1"/>
  <c r="AJ84" i="1"/>
  <c r="CX84" i="1"/>
  <c r="W84" i="1" s="1"/>
  <c r="FR84" i="1"/>
  <c r="GL84" i="1"/>
  <c r="GN84" i="1"/>
  <c r="GP84" i="1"/>
  <c r="GV84" i="1"/>
  <c r="HC84" i="1"/>
  <c r="GX84" i="1" s="1"/>
  <c r="I85" i="1"/>
  <c r="D232" i="5" s="1"/>
  <c r="AC85" i="1"/>
  <c r="CQ85" i="1" s="1"/>
  <c r="P85" i="1" s="1"/>
  <c r="U232" i="5" s="1"/>
  <c r="AE85" i="1"/>
  <c r="F233" i="5" s="1"/>
  <c r="AF85" i="1"/>
  <c r="AG85" i="1"/>
  <c r="AH85" i="1"/>
  <c r="AI85" i="1"/>
  <c r="J233" i="5" s="1"/>
  <c r="AJ85" i="1"/>
  <c r="CX85" i="1" s="1"/>
  <c r="W85" i="1" s="1"/>
  <c r="CU85" i="1"/>
  <c r="T85" i="1" s="1"/>
  <c r="CW85" i="1"/>
  <c r="FR85" i="1"/>
  <c r="GL85" i="1"/>
  <c r="GN85" i="1"/>
  <c r="GP85" i="1"/>
  <c r="GV85" i="1"/>
  <c r="HC85" i="1" s="1"/>
  <c r="GX85" i="1" s="1"/>
  <c r="AC86" i="1"/>
  <c r="AD86" i="1"/>
  <c r="AE86" i="1"/>
  <c r="F235" i="5" s="1"/>
  <c r="AF86" i="1"/>
  <c r="AG86" i="1"/>
  <c r="AH86" i="1"/>
  <c r="AI86" i="1"/>
  <c r="J235" i="5" s="1"/>
  <c r="AJ86" i="1"/>
  <c r="CX86" i="1" s="1"/>
  <c r="W86" i="1" s="1"/>
  <c r="CQ86" i="1"/>
  <c r="P86" i="1" s="1"/>
  <c r="U234" i="5" s="1"/>
  <c r="CS86" i="1"/>
  <c r="R86" i="1" s="1"/>
  <c r="CU86" i="1"/>
  <c r="T86" i="1" s="1"/>
  <c r="FR86" i="1"/>
  <c r="GL86" i="1"/>
  <c r="GN86" i="1"/>
  <c r="GP86" i="1"/>
  <c r="GV86" i="1"/>
  <c r="HC86" i="1" s="1"/>
  <c r="GX86" i="1" s="1"/>
  <c r="AC87" i="1"/>
  <c r="AD87" i="1"/>
  <c r="AE87" i="1"/>
  <c r="F237" i="5" s="1"/>
  <c r="AF87" i="1"/>
  <c r="AG87" i="1"/>
  <c r="CU87" i="1" s="1"/>
  <c r="T87" i="1" s="1"/>
  <c r="AH87" i="1"/>
  <c r="AI87" i="1"/>
  <c r="J237" i="5" s="1"/>
  <c r="AJ87" i="1"/>
  <c r="CX87" i="1" s="1"/>
  <c r="W87" i="1" s="1"/>
  <c r="CQ87" i="1"/>
  <c r="P87" i="1" s="1"/>
  <c r="U236" i="5" s="1"/>
  <c r="CS87" i="1"/>
  <c r="R87" i="1" s="1"/>
  <c r="FR87" i="1"/>
  <c r="GL87" i="1"/>
  <c r="GN87" i="1"/>
  <c r="GP87" i="1"/>
  <c r="GV87" i="1"/>
  <c r="HC87" i="1" s="1"/>
  <c r="GX87" i="1" s="1"/>
  <c r="AC88" i="1"/>
  <c r="AD88" i="1"/>
  <c r="AE88" i="1"/>
  <c r="F239" i="5" s="1"/>
  <c r="AF88" i="1"/>
  <c r="AG88" i="1"/>
  <c r="CU88" i="1" s="1"/>
  <c r="T88" i="1" s="1"/>
  <c r="AH88" i="1"/>
  <c r="AI88" i="1"/>
  <c r="J239" i="5" s="1"/>
  <c r="AJ88" i="1"/>
  <c r="CX88" i="1" s="1"/>
  <c r="W88" i="1" s="1"/>
  <c r="CQ88" i="1"/>
  <c r="P88" i="1" s="1"/>
  <c r="U238" i="5" s="1"/>
  <c r="CS88" i="1"/>
  <c r="R88" i="1" s="1"/>
  <c r="FR88" i="1"/>
  <c r="GL88" i="1"/>
  <c r="GO88" i="1"/>
  <c r="GP88" i="1"/>
  <c r="GV88" i="1"/>
  <c r="HC88" i="1" s="1"/>
  <c r="GX88" i="1" s="1"/>
  <c r="B90" i="1"/>
  <c r="B22" i="1" s="1"/>
  <c r="C90" i="1"/>
  <c r="C22" i="1" s="1"/>
  <c r="D90" i="1"/>
  <c r="D22" i="1" s="1"/>
  <c r="F90" i="1"/>
  <c r="F22" i="1" s="1"/>
  <c r="G90" i="1"/>
  <c r="G22" i="1" s="1"/>
  <c r="BX90" i="1"/>
  <c r="BX22" i="1" s="1"/>
  <c r="CK90" i="1"/>
  <c r="CK22" i="1" s="1"/>
  <c r="CL90" i="1"/>
  <c r="CL22" i="1" s="1"/>
  <c r="B126" i="1"/>
  <c r="B18" i="1" s="1"/>
  <c r="C126" i="1"/>
  <c r="C18" i="1" s="1"/>
  <c r="D126" i="1"/>
  <c r="D18" i="1" s="1"/>
  <c r="F126" i="1"/>
  <c r="F18" i="1" s="1"/>
  <c r="G126" i="1"/>
  <c r="G18" i="1" s="1"/>
  <c r="V99" i="5" l="1"/>
  <c r="H99" i="5"/>
  <c r="AD79" i="1"/>
  <c r="F213" i="5"/>
  <c r="CT44" i="1"/>
  <c r="S44" i="1" s="1"/>
  <c r="E70" i="5"/>
  <c r="Y103" i="5"/>
  <c r="K133" i="5"/>
  <c r="CV87" i="1"/>
  <c r="U87" i="1" s="1"/>
  <c r="J236" i="5"/>
  <c r="CS84" i="1"/>
  <c r="R84" i="1" s="1"/>
  <c r="F231" i="5"/>
  <c r="K212" i="5"/>
  <c r="Y212" i="5"/>
  <c r="U212" i="5"/>
  <c r="CV78" i="1"/>
  <c r="U78" i="1" s="1"/>
  <c r="J208" i="5"/>
  <c r="CS77" i="1"/>
  <c r="R77" i="1" s="1"/>
  <c r="F205" i="5"/>
  <c r="CV76" i="1"/>
  <c r="U76" i="1" s="1"/>
  <c r="J200" i="5"/>
  <c r="CT75" i="1"/>
  <c r="S75" i="1" s="1"/>
  <c r="CV74" i="1"/>
  <c r="U74" i="1" s="1"/>
  <c r="J192" i="5"/>
  <c r="CT73" i="1"/>
  <c r="S73" i="1" s="1"/>
  <c r="CV72" i="1"/>
  <c r="U72" i="1" s="1"/>
  <c r="J182" i="5"/>
  <c r="K180" i="5"/>
  <c r="Y180" i="5"/>
  <c r="CW70" i="1"/>
  <c r="J179" i="5"/>
  <c r="J140" i="5"/>
  <c r="CW63" i="1"/>
  <c r="I116" i="5"/>
  <c r="X115" i="5"/>
  <c r="K114" i="5"/>
  <c r="Z113" i="5"/>
  <c r="CY55" i="1"/>
  <c r="X55" i="1" s="1"/>
  <c r="J101" i="5"/>
  <c r="CV53" i="1"/>
  <c r="CW50" i="1"/>
  <c r="V50" i="1" s="1"/>
  <c r="J92" i="5"/>
  <c r="J81" i="5"/>
  <c r="CV47" i="1"/>
  <c r="U47" i="1" s="1"/>
  <c r="CT41" i="1"/>
  <c r="S41" i="1" s="1"/>
  <c r="E60" i="5"/>
  <c r="GX31" i="1"/>
  <c r="CV83" i="1"/>
  <c r="U83" i="1" s="1"/>
  <c r="J228" i="5"/>
  <c r="CV67" i="1"/>
  <c r="J159" i="5"/>
  <c r="CW64" i="1"/>
  <c r="V64" i="1" s="1"/>
  <c r="J146" i="5"/>
  <c r="X75" i="5"/>
  <c r="I76" i="5"/>
  <c r="CT37" i="1"/>
  <c r="S37" i="1" s="1"/>
  <c r="E50" i="5"/>
  <c r="CQ30" i="1"/>
  <c r="CW88" i="1"/>
  <c r="V88" i="1" s="1"/>
  <c r="CT88" i="1"/>
  <c r="S88" i="1" s="1"/>
  <c r="E239" i="5"/>
  <c r="CV86" i="1"/>
  <c r="U86" i="1" s="1"/>
  <c r="J234" i="5"/>
  <c r="CV84" i="1"/>
  <c r="U84" i="1" s="1"/>
  <c r="CW83" i="1"/>
  <c r="V83" i="1" s="1"/>
  <c r="CT83" i="1"/>
  <c r="S83" i="1" s="1"/>
  <c r="E229" i="5"/>
  <c r="CV82" i="1"/>
  <c r="U82" i="1" s="1"/>
  <c r="J224" i="5"/>
  <c r="CS81" i="1"/>
  <c r="R81" i="1" s="1"/>
  <c r="F221" i="5"/>
  <c r="CV80" i="1"/>
  <c r="U80" i="1" s="1"/>
  <c r="J216" i="5"/>
  <c r="CT79" i="1"/>
  <c r="S79" i="1" s="1"/>
  <c r="CV77" i="1"/>
  <c r="U77" i="1" s="1"/>
  <c r="GX75" i="1"/>
  <c r="K193" i="5"/>
  <c r="Z192" i="5"/>
  <c r="CT68" i="1"/>
  <c r="S68" i="1" s="1"/>
  <c r="CT67" i="1"/>
  <c r="S67" i="1" s="1"/>
  <c r="E160" i="5"/>
  <c r="E126" i="5"/>
  <c r="CT60" i="1"/>
  <c r="S60" i="1" s="1"/>
  <c r="X107" i="5"/>
  <c r="I108" i="5"/>
  <c r="CR55" i="1"/>
  <c r="Q55" i="1" s="1"/>
  <c r="F107" i="5"/>
  <c r="S54" i="1"/>
  <c r="J91" i="5"/>
  <c r="CV50" i="1"/>
  <c r="U50" i="1" s="1"/>
  <c r="D71" i="5"/>
  <c r="S45" i="1"/>
  <c r="Z69" i="5"/>
  <c r="K70" i="5"/>
  <c r="K60" i="5"/>
  <c r="Z59" i="5"/>
  <c r="F60" i="5"/>
  <c r="CS41" i="1"/>
  <c r="R41" i="1" s="1"/>
  <c r="J21" i="5"/>
  <c r="CV24" i="1"/>
  <c r="U24" i="1" s="1"/>
  <c r="H33" i="5"/>
  <c r="V115" i="5"/>
  <c r="H115" i="5"/>
  <c r="CW87" i="1"/>
  <c r="V87" i="1" s="1"/>
  <c r="CT87" i="1"/>
  <c r="S87" i="1" s="1"/>
  <c r="E237" i="5"/>
  <c r="CV85" i="1"/>
  <c r="U85" i="1" s="1"/>
  <c r="J232" i="5"/>
  <c r="CT84" i="1"/>
  <c r="S84" i="1" s="1"/>
  <c r="CV81" i="1"/>
  <c r="U81" i="1" s="1"/>
  <c r="GX79" i="1"/>
  <c r="CW78" i="1"/>
  <c r="V78" i="1" s="1"/>
  <c r="CT78" i="1"/>
  <c r="S78" i="1" s="1"/>
  <c r="E209" i="5"/>
  <c r="CT77" i="1"/>
  <c r="S77" i="1" s="1"/>
  <c r="CW76" i="1"/>
  <c r="V76" i="1" s="1"/>
  <c r="CT76" i="1"/>
  <c r="S76" i="1" s="1"/>
  <c r="E201" i="5"/>
  <c r="CW75" i="1"/>
  <c r="V75" i="1" s="1"/>
  <c r="J197" i="5"/>
  <c r="CT74" i="1"/>
  <c r="S74" i="1" s="1"/>
  <c r="E193" i="5"/>
  <c r="CW73" i="1"/>
  <c r="V73" i="1" s="1"/>
  <c r="J189" i="5"/>
  <c r="V72" i="1"/>
  <c r="CW71" i="1"/>
  <c r="V71" i="1" s="1"/>
  <c r="J181" i="5"/>
  <c r="K160" i="5"/>
  <c r="Z159" i="5"/>
  <c r="E146" i="5"/>
  <c r="CT64" i="1"/>
  <c r="S64" i="1" s="1"/>
  <c r="CS60" i="1"/>
  <c r="R60" i="1" s="1"/>
  <c r="F126" i="5"/>
  <c r="CZ58" i="1"/>
  <c r="Y58" i="1" s="1"/>
  <c r="V117" i="5"/>
  <c r="H117" i="5"/>
  <c r="CY58" i="1"/>
  <c r="X58" i="1" s="1"/>
  <c r="K116" i="5"/>
  <c r="Z115" i="5"/>
  <c r="U107" i="5"/>
  <c r="AB55" i="1"/>
  <c r="E107" i="5" s="1"/>
  <c r="W45" i="1"/>
  <c r="CW42" i="1"/>
  <c r="V42" i="1" s="1"/>
  <c r="J62" i="5"/>
  <c r="AD32" i="1"/>
  <c r="F38" i="5"/>
  <c r="CS32" i="1"/>
  <c r="R32" i="1" s="1"/>
  <c r="CV88" i="1"/>
  <c r="U88" i="1" s="1"/>
  <c r="J238" i="5"/>
  <c r="Y196" i="5"/>
  <c r="K196" i="5"/>
  <c r="J102" i="5"/>
  <c r="CW53" i="1"/>
  <c r="V53" i="1" s="1"/>
  <c r="X238" i="5"/>
  <c r="I239" i="5"/>
  <c r="AB88" i="1"/>
  <c r="E238" i="5" s="1"/>
  <c r="F238" i="5"/>
  <c r="CW86" i="1"/>
  <c r="V86" i="1" s="1"/>
  <c r="CT86" i="1"/>
  <c r="S86" i="1" s="1"/>
  <c r="E235" i="5"/>
  <c r="X228" i="5"/>
  <c r="I229" i="5"/>
  <c r="CR83" i="1"/>
  <c r="Q83" i="1" s="1"/>
  <c r="F228" i="5"/>
  <c r="CW82" i="1"/>
  <c r="V82" i="1" s="1"/>
  <c r="CT82" i="1"/>
  <c r="S82" i="1" s="1"/>
  <c r="E225" i="5"/>
  <c r="CT81" i="1"/>
  <c r="S81" i="1" s="1"/>
  <c r="CW80" i="1"/>
  <c r="V80" i="1" s="1"/>
  <c r="CT80" i="1"/>
  <c r="S80" i="1" s="1"/>
  <c r="E217" i="5"/>
  <c r="CW79" i="1"/>
  <c r="V79" i="1" s="1"/>
  <c r="J213" i="5"/>
  <c r="X192" i="5"/>
  <c r="I193" i="5"/>
  <c r="AD74" i="1"/>
  <c r="F193" i="5"/>
  <c r="J188" i="5"/>
  <c r="CV73" i="1"/>
  <c r="U73" i="1" s="1"/>
  <c r="F183" i="5"/>
  <c r="AD72" i="1"/>
  <c r="CS72" i="1"/>
  <c r="R72" i="1" s="1"/>
  <c r="E179" i="5"/>
  <c r="CT70" i="1"/>
  <c r="CW69" i="1"/>
  <c r="V69" i="1" s="1"/>
  <c r="CT69" i="1"/>
  <c r="S69" i="1" s="1"/>
  <c r="E173" i="5"/>
  <c r="CW68" i="1"/>
  <c r="V68" i="1" s="1"/>
  <c r="J166" i="5"/>
  <c r="CS64" i="1"/>
  <c r="R64" i="1" s="1"/>
  <c r="F146" i="5"/>
  <c r="J128" i="5"/>
  <c r="CW61" i="1"/>
  <c r="V61" i="1" s="1"/>
  <c r="X117" i="5"/>
  <c r="I118" i="5"/>
  <c r="CR58" i="1"/>
  <c r="Q58" i="1" s="1"/>
  <c r="F117" i="5"/>
  <c r="CW45" i="1"/>
  <c r="V45" i="1" s="1"/>
  <c r="J72" i="5"/>
  <c r="J68" i="5"/>
  <c r="CW43" i="1"/>
  <c r="V43" i="1" s="1"/>
  <c r="AD36" i="1"/>
  <c r="F46" i="5"/>
  <c r="CS36" i="1"/>
  <c r="R36" i="1" s="1"/>
  <c r="K38" i="5"/>
  <c r="Z37" i="5"/>
  <c r="J82" i="5"/>
  <c r="K82" i="5"/>
  <c r="Z81" i="5"/>
  <c r="X236" i="5"/>
  <c r="I237" i="5"/>
  <c r="AB87" i="1"/>
  <c r="E236" i="5" s="1"/>
  <c r="F236" i="5"/>
  <c r="V85" i="1"/>
  <c r="CT85" i="1"/>
  <c r="S85" i="1" s="1"/>
  <c r="E233" i="5"/>
  <c r="CW84" i="1"/>
  <c r="V84" i="1" s="1"/>
  <c r="J231" i="5"/>
  <c r="CP83" i="1"/>
  <c r="O83" i="1" s="1"/>
  <c r="U228" i="5"/>
  <c r="T82" i="1"/>
  <c r="T80" i="1"/>
  <c r="R78" i="1"/>
  <c r="CR78" i="1"/>
  <c r="Q78" i="1" s="1"/>
  <c r="F208" i="5"/>
  <c r="CW77" i="1"/>
  <c r="V77" i="1" s="1"/>
  <c r="J205" i="5"/>
  <c r="R76" i="1"/>
  <c r="AB76" i="1"/>
  <c r="E200" i="5" s="1"/>
  <c r="F200" i="5"/>
  <c r="GX72" i="1"/>
  <c r="S72" i="1"/>
  <c r="CS70" i="1"/>
  <c r="F179" i="5"/>
  <c r="CT65" i="1"/>
  <c r="S65" i="1" s="1"/>
  <c r="CV61" i="1"/>
  <c r="U61" i="1" s="1"/>
  <c r="J127" i="5"/>
  <c r="R54" i="1"/>
  <c r="CT48" i="1"/>
  <c r="S48" i="1" s="1"/>
  <c r="E88" i="5"/>
  <c r="J71" i="5"/>
  <c r="CV45" i="1"/>
  <c r="U45" i="1" s="1"/>
  <c r="CV43" i="1"/>
  <c r="J67" i="5"/>
  <c r="CT39" i="1"/>
  <c r="S39" i="1" s="1"/>
  <c r="E54" i="5"/>
  <c r="K46" i="5"/>
  <c r="Z45" i="5"/>
  <c r="AD26" i="1"/>
  <c r="F26" i="5"/>
  <c r="CS26" i="1"/>
  <c r="X234" i="5"/>
  <c r="I235" i="5"/>
  <c r="AB86" i="1"/>
  <c r="E234" i="5" s="1"/>
  <c r="F234" i="5"/>
  <c r="GX82" i="1"/>
  <c r="R82" i="1"/>
  <c r="CR82" i="1"/>
  <c r="Q82" i="1" s="1"/>
  <c r="F224" i="5"/>
  <c r="CW81" i="1"/>
  <c r="V81" i="1" s="1"/>
  <c r="J221" i="5"/>
  <c r="R80" i="1"/>
  <c r="AB80" i="1"/>
  <c r="E216" i="5" s="1"/>
  <c r="F216" i="5"/>
  <c r="U192" i="5"/>
  <c r="U182" i="5"/>
  <c r="E181" i="5"/>
  <c r="CT71" i="1"/>
  <c r="S71" i="1" s="1"/>
  <c r="X172" i="5"/>
  <c r="I173" i="5"/>
  <c r="K157" i="5"/>
  <c r="Y157" i="5"/>
  <c r="D123" i="5"/>
  <c r="W59" i="1"/>
  <c r="GX59" i="1"/>
  <c r="X101" i="5"/>
  <c r="I102" i="5"/>
  <c r="X97" i="5"/>
  <c r="I98" i="5"/>
  <c r="K88" i="5"/>
  <c r="Z87" i="5"/>
  <c r="F88" i="5"/>
  <c r="AD48" i="1"/>
  <c r="F87" i="5" s="1"/>
  <c r="CS48" i="1"/>
  <c r="R48" i="1" s="1"/>
  <c r="K45" i="5"/>
  <c r="Y45" i="5"/>
  <c r="AD34" i="1"/>
  <c r="F41" i="5" s="1"/>
  <c r="F42" i="5"/>
  <c r="CS34" i="1"/>
  <c r="W80" i="1"/>
  <c r="J30" i="5"/>
  <c r="CW28" i="1"/>
  <c r="CS85" i="1"/>
  <c r="R85" i="1" s="1"/>
  <c r="AD85" i="1"/>
  <c r="P82" i="1"/>
  <c r="U224" i="5" s="1"/>
  <c r="GX80" i="1"/>
  <c r="P80" i="1"/>
  <c r="U216" i="5" s="1"/>
  <c r="AD75" i="1"/>
  <c r="F197" i="5"/>
  <c r="CS71" i="1"/>
  <c r="R71" i="1" s="1"/>
  <c r="F181" i="5"/>
  <c r="H157" i="5"/>
  <c r="V157" i="5"/>
  <c r="J123" i="5"/>
  <c r="CV59" i="1"/>
  <c r="U59" i="1" s="1"/>
  <c r="E114" i="5"/>
  <c r="CT56" i="1"/>
  <c r="S56" i="1" s="1"/>
  <c r="GX54" i="1"/>
  <c r="X89" i="5"/>
  <c r="I90" i="5"/>
  <c r="K54" i="5"/>
  <c r="Z53" i="5"/>
  <c r="AD30" i="1"/>
  <c r="AB30" i="1" s="1"/>
  <c r="E33" i="5" s="1"/>
  <c r="F34" i="5"/>
  <c r="CS30" i="1"/>
  <c r="R30" i="1" s="1"/>
  <c r="K25" i="5"/>
  <c r="Y25" i="5"/>
  <c r="K37" i="5"/>
  <c r="CW65" i="1"/>
  <c r="V65" i="1" s="1"/>
  <c r="J152" i="5"/>
  <c r="K145" i="5"/>
  <c r="Y145" i="5"/>
  <c r="CV63" i="1"/>
  <c r="J139" i="5"/>
  <c r="V133" i="5"/>
  <c r="H133" i="5"/>
  <c r="K125" i="5"/>
  <c r="Y125" i="5"/>
  <c r="CP58" i="1"/>
  <c r="O58" i="1" s="1"/>
  <c r="U117" i="5"/>
  <c r="AB58" i="1"/>
  <c r="E117" i="5" s="1"/>
  <c r="GX56" i="1"/>
  <c r="U56" i="1"/>
  <c r="AD56" i="1"/>
  <c r="F114" i="5"/>
  <c r="CW52" i="1"/>
  <c r="V52" i="1" s="1"/>
  <c r="J100" i="5"/>
  <c r="T45" i="1"/>
  <c r="CR41" i="1"/>
  <c r="Q41" i="1" s="1"/>
  <c r="CP41" i="1" s="1"/>
  <c r="O41" i="1" s="1"/>
  <c r="F59" i="5"/>
  <c r="S24" i="1"/>
  <c r="E26" i="5"/>
  <c r="J57" i="5"/>
  <c r="J87" i="5"/>
  <c r="F100" i="5"/>
  <c r="E102" i="5"/>
  <c r="D117" i="5"/>
  <c r="CS73" i="1"/>
  <c r="R73" i="1" s="1"/>
  <c r="F189" i="5"/>
  <c r="GX69" i="1"/>
  <c r="P69" i="1"/>
  <c r="U172" i="5" s="1"/>
  <c r="CW66" i="1"/>
  <c r="V66" i="1" s="1"/>
  <c r="J158" i="5"/>
  <c r="GX62" i="1"/>
  <c r="CT61" i="1"/>
  <c r="S61" i="1" s="1"/>
  <c r="E128" i="5"/>
  <c r="CS59" i="1"/>
  <c r="R59" i="1" s="1"/>
  <c r="F124" i="5"/>
  <c r="W51" i="1"/>
  <c r="P48" i="1"/>
  <c r="U87" i="5" s="1"/>
  <c r="W46" i="1"/>
  <c r="CS44" i="1"/>
  <c r="R44" i="1" s="1"/>
  <c r="AD44" i="1"/>
  <c r="CT43" i="1"/>
  <c r="E68" i="5"/>
  <c r="T42" i="1"/>
  <c r="U59" i="5"/>
  <c r="K57" i="5"/>
  <c r="Y57" i="5"/>
  <c r="CS39" i="1"/>
  <c r="R39" i="1" s="1"/>
  <c r="AD39" i="1"/>
  <c r="V38" i="1"/>
  <c r="AD37" i="1"/>
  <c r="W26" i="1"/>
  <c r="T68" i="1"/>
  <c r="R67" i="1"/>
  <c r="CR67" i="1"/>
  <c r="F159" i="5"/>
  <c r="CT63" i="1"/>
  <c r="E140" i="5"/>
  <c r="CW62" i="1"/>
  <c r="V62" i="1" s="1"/>
  <c r="J134" i="5"/>
  <c r="CS56" i="1"/>
  <c r="R56" i="1" s="1"/>
  <c r="CV55" i="1"/>
  <c r="U55" i="1" s="1"/>
  <c r="J107" i="5"/>
  <c r="T54" i="1"/>
  <c r="AD53" i="1"/>
  <c r="F102" i="5"/>
  <c r="T52" i="1"/>
  <c r="CV49" i="1"/>
  <c r="U49" i="1" s="1"/>
  <c r="J89" i="5"/>
  <c r="CS45" i="1"/>
  <c r="R45" i="1" s="1"/>
  <c r="F72" i="5"/>
  <c r="P39" i="1"/>
  <c r="U53" i="5" s="1"/>
  <c r="CS37" i="1"/>
  <c r="R37" i="1" s="1"/>
  <c r="R33" i="1"/>
  <c r="S28" i="1"/>
  <c r="P24" i="1"/>
  <c r="U21" i="5" s="1"/>
  <c r="H37" i="5"/>
  <c r="E104" i="5"/>
  <c r="J116" i="5"/>
  <c r="X127" i="5"/>
  <c r="I128" i="5"/>
  <c r="CW60" i="1"/>
  <c r="V60" i="1" s="1"/>
  <c r="J126" i="5"/>
  <c r="S59" i="1"/>
  <c r="K117" i="5"/>
  <c r="Y117" i="5"/>
  <c r="V54" i="1"/>
  <c r="CV51" i="1"/>
  <c r="U51" i="1" s="1"/>
  <c r="J97" i="5"/>
  <c r="CV46" i="1"/>
  <c r="U46" i="1" s="1"/>
  <c r="J75" i="5"/>
  <c r="X67" i="5"/>
  <c r="I68" i="5"/>
  <c r="CR43" i="1"/>
  <c r="F67" i="5"/>
  <c r="CS42" i="1"/>
  <c r="R42" i="1" s="1"/>
  <c r="F62" i="5"/>
  <c r="K58" i="5"/>
  <c r="Z57" i="5"/>
  <c r="CT40" i="1"/>
  <c r="S40" i="1" s="1"/>
  <c r="E58" i="5"/>
  <c r="U31" i="1"/>
  <c r="E22" i="5"/>
  <c r="Z33" i="5"/>
  <c r="J103" i="5"/>
  <c r="J117" i="5"/>
  <c r="CV69" i="1"/>
  <c r="U69" i="1" s="1"/>
  <c r="J172" i="5"/>
  <c r="CS68" i="1"/>
  <c r="R68" i="1" s="1"/>
  <c r="F166" i="5"/>
  <c r="W67" i="1"/>
  <c r="CS63" i="1"/>
  <c r="R63" i="1" s="1"/>
  <c r="AD63" i="1"/>
  <c r="T62" i="1"/>
  <c r="P61" i="1"/>
  <c r="U127" i="5" s="1"/>
  <c r="CW58" i="1"/>
  <c r="V58" i="1" s="1"/>
  <c r="GX55" i="1"/>
  <c r="AD54" i="1"/>
  <c r="F104" i="5"/>
  <c r="R52" i="1"/>
  <c r="CT50" i="1"/>
  <c r="S50" i="1" s="1"/>
  <c r="CW49" i="1"/>
  <c r="V49" i="1" s="1"/>
  <c r="CT49" i="1"/>
  <c r="S49" i="1" s="1"/>
  <c r="E90" i="5"/>
  <c r="U48" i="1"/>
  <c r="CT47" i="1"/>
  <c r="S47" i="1" s="1"/>
  <c r="P43" i="1"/>
  <c r="U67" i="5" s="1"/>
  <c r="CV42" i="1"/>
  <c r="U42" i="1" s="1"/>
  <c r="CV41" i="1"/>
  <c r="U41" i="1" s="1"/>
  <c r="J59" i="5"/>
  <c r="CX26" i="3"/>
  <c r="D49" i="5"/>
  <c r="CS35" i="1"/>
  <c r="CV28" i="1"/>
  <c r="U28" i="1" s="1"/>
  <c r="W24" i="1"/>
  <c r="F21" i="5"/>
  <c r="Y115" i="5"/>
  <c r="U68" i="1"/>
  <c r="K151" i="5"/>
  <c r="Y151" i="5"/>
  <c r="P63" i="1"/>
  <c r="U139" i="5" s="1"/>
  <c r="CW59" i="1"/>
  <c r="V59" i="1" s="1"/>
  <c r="J124" i="5"/>
  <c r="AD57" i="1"/>
  <c r="F116" i="5"/>
  <c r="CZ55" i="1"/>
  <c r="Y55" i="1" s="1"/>
  <c r="V107" i="5"/>
  <c r="H107" i="5"/>
  <c r="U52" i="1"/>
  <c r="CW51" i="1"/>
  <c r="V51" i="1" s="1"/>
  <c r="CT51" i="1"/>
  <c r="S51" i="1" s="1"/>
  <c r="CY51" i="1" s="1"/>
  <c r="X51" i="1" s="1"/>
  <c r="AA97" i="5" s="1"/>
  <c r="E98" i="5"/>
  <c r="K76" i="5"/>
  <c r="Z75" i="5"/>
  <c r="CT46" i="1"/>
  <c r="S46" i="1" s="1"/>
  <c r="E76" i="5"/>
  <c r="GX45" i="1"/>
  <c r="CV44" i="1"/>
  <c r="U44" i="1" s="1"/>
  <c r="J69" i="5"/>
  <c r="CV39" i="1"/>
  <c r="U39" i="1" s="1"/>
  <c r="J53" i="5"/>
  <c r="CV37" i="1"/>
  <c r="U37" i="1" s="1"/>
  <c r="J49" i="5"/>
  <c r="CT36" i="1"/>
  <c r="S36" i="1" s="1"/>
  <c r="E46" i="5"/>
  <c r="AB35" i="1"/>
  <c r="CS31" i="1"/>
  <c r="R31" i="1" s="1"/>
  <c r="CS28" i="1"/>
  <c r="S26" i="1"/>
  <c r="F22" i="5"/>
  <c r="E30" i="5"/>
  <c r="D37" i="5"/>
  <c r="Z49" i="5"/>
  <c r="CZ86" i="1"/>
  <c r="Y86" i="1" s="1"/>
  <c r="AB234" i="5" s="1"/>
  <c r="CY86" i="1"/>
  <c r="X86" i="1" s="1"/>
  <c r="AA234" i="5" s="1"/>
  <c r="CZ87" i="1"/>
  <c r="Y87" i="1" s="1"/>
  <c r="AB236" i="5" s="1"/>
  <c r="CY87" i="1"/>
  <c r="X87" i="1" s="1"/>
  <c r="AA236" i="5" s="1"/>
  <c r="CZ84" i="1"/>
  <c r="Y84" i="1" s="1"/>
  <c r="AB230" i="5" s="1"/>
  <c r="CY84" i="1"/>
  <c r="X84" i="1" s="1"/>
  <c r="AA230" i="5" s="1"/>
  <c r="CY78" i="1"/>
  <c r="X78" i="1" s="1"/>
  <c r="CZ78" i="1"/>
  <c r="Y78" i="1" s="1"/>
  <c r="CZ77" i="1"/>
  <c r="Y77" i="1" s="1"/>
  <c r="CY77" i="1"/>
  <c r="X77" i="1" s="1"/>
  <c r="CZ76" i="1"/>
  <c r="Y76" i="1" s="1"/>
  <c r="CY76" i="1"/>
  <c r="X76" i="1" s="1"/>
  <c r="CY74" i="1"/>
  <c r="X74" i="1" s="1"/>
  <c r="CZ74" i="1"/>
  <c r="Y74" i="1" s="1"/>
  <c r="GN58" i="1"/>
  <c r="GM58" i="1"/>
  <c r="CP82" i="1"/>
  <c r="O82" i="1" s="1"/>
  <c r="CZ88" i="1"/>
  <c r="Y88" i="1" s="1"/>
  <c r="AB238" i="5" s="1"/>
  <c r="CY88" i="1"/>
  <c r="X88" i="1" s="1"/>
  <c r="AA238" i="5" s="1"/>
  <c r="CY83" i="1"/>
  <c r="X83" i="1" s="1"/>
  <c r="GM83" i="1" s="1"/>
  <c r="CZ83" i="1"/>
  <c r="Y83" i="1" s="1"/>
  <c r="AB228" i="5" s="1"/>
  <c r="CZ59" i="1"/>
  <c r="Y59" i="1" s="1"/>
  <c r="AB123" i="5" s="1"/>
  <c r="CY59" i="1"/>
  <c r="X59" i="1" s="1"/>
  <c r="AA123" i="5" s="1"/>
  <c r="CP78" i="1"/>
  <c r="O78" i="1" s="1"/>
  <c r="CZ85" i="1"/>
  <c r="Y85" i="1" s="1"/>
  <c r="AB232" i="5" s="1"/>
  <c r="CY85" i="1"/>
  <c r="X85" i="1" s="1"/>
  <c r="AA232" i="5" s="1"/>
  <c r="CZ57" i="1"/>
  <c r="Y57" i="1" s="1"/>
  <c r="AB115" i="5" s="1"/>
  <c r="CY57" i="1"/>
  <c r="X57" i="1" s="1"/>
  <c r="AA115" i="5" s="1"/>
  <c r="CY82" i="1"/>
  <c r="X82" i="1" s="1"/>
  <c r="CZ82" i="1"/>
  <c r="Y82" i="1" s="1"/>
  <c r="CZ81" i="1"/>
  <c r="Y81" i="1" s="1"/>
  <c r="CY81" i="1"/>
  <c r="X81" i="1" s="1"/>
  <c r="CZ80" i="1"/>
  <c r="Y80" i="1" s="1"/>
  <c r="CY80" i="1"/>
  <c r="X80" i="1" s="1"/>
  <c r="CY71" i="1"/>
  <c r="X71" i="1" s="1"/>
  <c r="AA180" i="5" s="1"/>
  <c r="CZ71" i="1"/>
  <c r="Y71" i="1" s="1"/>
  <c r="AB180" i="5" s="1"/>
  <c r="CZ64" i="1"/>
  <c r="Y64" i="1" s="1"/>
  <c r="CY64" i="1"/>
  <c r="X64" i="1" s="1"/>
  <c r="CY56" i="1"/>
  <c r="X56" i="1" s="1"/>
  <c r="AA113" i="5" s="1"/>
  <c r="CZ54" i="1"/>
  <c r="Y54" i="1" s="1"/>
  <c r="CY54" i="1"/>
  <c r="X54" i="1" s="1"/>
  <c r="CZ42" i="1"/>
  <c r="Y42" i="1" s="1"/>
  <c r="CY42" i="1"/>
  <c r="X42" i="1" s="1"/>
  <c r="CX242" i="3"/>
  <c r="CX246" i="3"/>
  <c r="CX243" i="3"/>
  <c r="CX247" i="3"/>
  <c r="CX244" i="3"/>
  <c r="CX248" i="3"/>
  <c r="CX241" i="3"/>
  <c r="CX245" i="3"/>
  <c r="CX249" i="3"/>
  <c r="CX206" i="3"/>
  <c r="CX210" i="3"/>
  <c r="CX203" i="3"/>
  <c r="CX207" i="3"/>
  <c r="CX211" i="3"/>
  <c r="CX204" i="3"/>
  <c r="CX208" i="3"/>
  <c r="CX205" i="3"/>
  <c r="CX209" i="3"/>
  <c r="CX178" i="3"/>
  <c r="CX182" i="3"/>
  <c r="CX186" i="3"/>
  <c r="CX179" i="3"/>
  <c r="CX183" i="3"/>
  <c r="CX187" i="3"/>
  <c r="CX180" i="3"/>
  <c r="CX184" i="3"/>
  <c r="CX188" i="3"/>
  <c r="CX177" i="3"/>
  <c r="CX181" i="3"/>
  <c r="CX185" i="3"/>
  <c r="AB69" i="1"/>
  <c r="E172" i="5" s="1"/>
  <c r="CR69" i="1"/>
  <c r="Q69" i="1" s="1"/>
  <c r="AB61" i="1"/>
  <c r="E127" i="5" s="1"/>
  <c r="CR61" i="1"/>
  <c r="Q61" i="1" s="1"/>
  <c r="AB57" i="1"/>
  <c r="E115" i="5" s="1"/>
  <c r="CQ57" i="1"/>
  <c r="P57" i="1" s="1"/>
  <c r="AB54" i="1"/>
  <c r="E103" i="5" s="1"/>
  <c r="CQ54" i="1"/>
  <c r="P54" i="1" s="1"/>
  <c r="AB49" i="1"/>
  <c r="E89" i="5" s="1"/>
  <c r="CR49" i="1"/>
  <c r="Q49" i="1" s="1"/>
  <c r="CZ45" i="1"/>
  <c r="Y45" i="1" s="1"/>
  <c r="CY45" i="1"/>
  <c r="X45" i="1" s="1"/>
  <c r="CZ41" i="1"/>
  <c r="Y41" i="1" s="1"/>
  <c r="AB59" i="5" s="1"/>
  <c r="CY41" i="1"/>
  <c r="X41" i="1" s="1"/>
  <c r="AA59" i="5" s="1"/>
  <c r="CZ37" i="1"/>
  <c r="Y37" i="1" s="1"/>
  <c r="CY37" i="1"/>
  <c r="X37" i="1" s="1"/>
  <c r="CQ36" i="1"/>
  <c r="P36" i="1" s="1"/>
  <c r="AB36" i="1"/>
  <c r="E45" i="5" s="1"/>
  <c r="CR34" i="1"/>
  <c r="Q34" i="1" s="1"/>
  <c r="AB34" i="1"/>
  <c r="E41" i="5" s="1"/>
  <c r="CZ32" i="1"/>
  <c r="Y32" i="1" s="1"/>
  <c r="CY32" i="1"/>
  <c r="X32" i="1" s="1"/>
  <c r="BB90" i="1"/>
  <c r="AP90" i="1"/>
  <c r="CQ84" i="1"/>
  <c r="P84" i="1" s="1"/>
  <c r="U230" i="5" s="1"/>
  <c r="AD84" i="1"/>
  <c r="CQ81" i="1"/>
  <c r="P81" i="1" s="1"/>
  <c r="U220" i="5" s="1"/>
  <c r="AD81" i="1"/>
  <c r="CS79" i="1"/>
  <c r="R79" i="1" s="1"/>
  <c r="AB79" i="1"/>
  <c r="E212" i="5" s="1"/>
  <c r="CQ77" i="1"/>
  <c r="P77" i="1" s="1"/>
  <c r="U204" i="5" s="1"/>
  <c r="AD77" i="1"/>
  <c r="CS75" i="1"/>
  <c r="R75" i="1" s="1"/>
  <c r="AB75" i="1"/>
  <c r="E196" i="5" s="1"/>
  <c r="AD73" i="1"/>
  <c r="GX67" i="1"/>
  <c r="U67" i="1"/>
  <c r="Q67" i="1"/>
  <c r="W63" i="1"/>
  <c r="S63" i="1"/>
  <c r="AB63" i="1"/>
  <c r="E139" i="5" s="1"/>
  <c r="W43" i="1"/>
  <c r="S43" i="1"/>
  <c r="AB43" i="1"/>
  <c r="E67" i="5" s="1"/>
  <c r="AB41" i="1"/>
  <c r="E59" i="5" s="1"/>
  <c r="CZ40" i="1"/>
  <c r="Y40" i="1" s="1"/>
  <c r="AB57" i="5" s="1"/>
  <c r="CX266" i="3"/>
  <c r="CX270" i="3"/>
  <c r="CX274" i="3"/>
  <c r="CX267" i="3"/>
  <c r="CX271" i="3"/>
  <c r="CX275" i="3"/>
  <c r="CX268" i="3"/>
  <c r="CX272" i="3"/>
  <c r="CX276" i="3"/>
  <c r="CX269" i="3"/>
  <c r="CX273" i="3"/>
  <c r="CX277" i="3"/>
  <c r="CX234" i="3"/>
  <c r="CX238" i="3"/>
  <c r="CX231" i="3"/>
  <c r="CX235" i="3"/>
  <c r="CX239" i="3"/>
  <c r="CX232" i="3"/>
  <c r="CX236" i="3"/>
  <c r="CX240" i="3"/>
  <c r="CX233" i="3"/>
  <c r="CX237" i="3"/>
  <c r="CQ71" i="1"/>
  <c r="P71" i="1" s="1"/>
  <c r="U180" i="5" s="1"/>
  <c r="CQ70" i="1"/>
  <c r="CZ68" i="1"/>
  <c r="Y68" i="1" s="1"/>
  <c r="CY68" i="1"/>
  <c r="X68" i="1" s="1"/>
  <c r="AD65" i="1"/>
  <c r="CS65" i="1"/>
  <c r="R65" i="1" s="1"/>
  <c r="CY65" i="1" s="1"/>
  <c r="X65" i="1" s="1"/>
  <c r="CQ64" i="1"/>
  <c r="P64" i="1" s="1"/>
  <c r="U145" i="5" s="1"/>
  <c r="CX138" i="3"/>
  <c r="CX135" i="3"/>
  <c r="CX139" i="3"/>
  <c r="CX136" i="3"/>
  <c r="CX140" i="3"/>
  <c r="CX137" i="3"/>
  <c r="AD62" i="1"/>
  <c r="CS62" i="1"/>
  <c r="R62" i="1" s="1"/>
  <c r="CZ60" i="1"/>
  <c r="Y60" i="1" s="1"/>
  <c r="AB125" i="5" s="1"/>
  <c r="CY60" i="1"/>
  <c r="X60" i="1" s="1"/>
  <c r="AA125" i="5" s="1"/>
  <c r="CZ52" i="1"/>
  <c r="Y52" i="1" s="1"/>
  <c r="AB99" i="5" s="1"/>
  <c r="CY52" i="1"/>
  <c r="X52" i="1" s="1"/>
  <c r="AA99" i="5" s="1"/>
  <c r="AB51" i="1"/>
  <c r="E97" i="5" s="1"/>
  <c r="CR51" i="1"/>
  <c r="Q51" i="1" s="1"/>
  <c r="AD50" i="1"/>
  <c r="CS50" i="1"/>
  <c r="R50" i="1" s="1"/>
  <c r="AB46" i="1"/>
  <c r="E75" i="5" s="1"/>
  <c r="CR46" i="1"/>
  <c r="Q46" i="1" s="1"/>
  <c r="CZ44" i="1"/>
  <c r="Y44" i="1" s="1"/>
  <c r="AB69" i="5" s="1"/>
  <c r="CY44" i="1"/>
  <c r="X44" i="1" s="1"/>
  <c r="AA69" i="5" s="1"/>
  <c r="CQ42" i="1"/>
  <c r="P42" i="1" s="1"/>
  <c r="U61" i="5" s="1"/>
  <c r="CZ39" i="1"/>
  <c r="Y39" i="1" s="1"/>
  <c r="CY39" i="1"/>
  <c r="X39" i="1" s="1"/>
  <c r="AB37" i="1"/>
  <c r="E49" i="5" s="1"/>
  <c r="CQ37" i="1"/>
  <c r="P37" i="1" s="1"/>
  <c r="CX18" i="3"/>
  <c r="CX19" i="3"/>
  <c r="CX16" i="3"/>
  <c r="CX20" i="3"/>
  <c r="CX17" i="3"/>
  <c r="CX21" i="3"/>
  <c r="R34" i="1"/>
  <c r="I35" i="1"/>
  <c r="R35" i="1" s="1"/>
  <c r="CI90" i="1"/>
  <c r="BC90" i="1"/>
  <c r="AU90" i="1"/>
  <c r="AQ90" i="1"/>
  <c r="AB83" i="1"/>
  <c r="E228" i="5" s="1"/>
  <c r="AB82" i="1"/>
  <c r="E224" i="5" s="1"/>
  <c r="AB78" i="1"/>
  <c r="E208" i="5" s="1"/>
  <c r="CP46" i="1"/>
  <c r="O46" i="1" s="1"/>
  <c r="AB44" i="1"/>
  <c r="E69" i="5" s="1"/>
  <c r="AB39" i="1"/>
  <c r="E53" i="5" s="1"/>
  <c r="CX262" i="3"/>
  <c r="CX259" i="3"/>
  <c r="CX263" i="3"/>
  <c r="CX260" i="3"/>
  <c r="CX264" i="3"/>
  <c r="CX261" i="3"/>
  <c r="CX265" i="3"/>
  <c r="CX222" i="3"/>
  <c r="CX226" i="3"/>
  <c r="CX230" i="3"/>
  <c r="CX223" i="3"/>
  <c r="CX227" i="3"/>
  <c r="CX224" i="3"/>
  <c r="CX228" i="3"/>
  <c r="CX221" i="3"/>
  <c r="CX225" i="3"/>
  <c r="CX229" i="3"/>
  <c r="CZ67" i="1"/>
  <c r="Y67" i="1" s="1"/>
  <c r="CY67" i="1"/>
  <c r="X67" i="1" s="1"/>
  <c r="CQ59" i="1"/>
  <c r="P59" i="1" s="1"/>
  <c r="U123" i="5" s="1"/>
  <c r="AB56" i="1"/>
  <c r="E113" i="5" s="1"/>
  <c r="CQ56" i="1"/>
  <c r="P56" i="1" s="1"/>
  <c r="AB48" i="1"/>
  <c r="E87" i="5" s="1"/>
  <c r="CR48" i="1"/>
  <c r="Q48" i="1" s="1"/>
  <c r="AD47" i="1"/>
  <c r="CS47" i="1"/>
  <c r="R47" i="1" s="1"/>
  <c r="CQ45" i="1"/>
  <c r="P45" i="1" s="1"/>
  <c r="U71" i="5" s="1"/>
  <c r="AB40" i="1"/>
  <c r="E57" i="5" s="1"/>
  <c r="CR40" i="1"/>
  <c r="Q40" i="1" s="1"/>
  <c r="CX34" i="3"/>
  <c r="CX31" i="3"/>
  <c r="CX35" i="3"/>
  <c r="CX32" i="3"/>
  <c r="CX33" i="3"/>
  <c r="AD38" i="1"/>
  <c r="CR38" i="1" s="1"/>
  <c r="Q38" i="1" s="1"/>
  <c r="CP38" i="1" s="1"/>
  <c r="O38" i="1" s="1"/>
  <c r="CS38" i="1"/>
  <c r="R38" i="1" s="1"/>
  <c r="CZ38" i="1" s="1"/>
  <c r="Y38" i="1" s="1"/>
  <c r="CR31" i="1"/>
  <c r="Q31" i="1" s="1"/>
  <c r="AB31" i="1"/>
  <c r="CZ30" i="1"/>
  <c r="Y30" i="1" s="1"/>
  <c r="CY30" i="1"/>
  <c r="X30" i="1" s="1"/>
  <c r="CR88" i="1"/>
  <c r="Q88" i="1" s="1"/>
  <c r="CR87" i="1"/>
  <c r="Q87" i="1" s="1"/>
  <c r="CR86" i="1"/>
  <c r="Q86" i="1" s="1"/>
  <c r="CR85" i="1"/>
  <c r="Q85" i="1" s="1"/>
  <c r="CR80" i="1"/>
  <c r="Q80" i="1" s="1"/>
  <c r="CR76" i="1"/>
  <c r="Q76" i="1" s="1"/>
  <c r="CY73" i="1"/>
  <c r="X73" i="1" s="1"/>
  <c r="AB67" i="1"/>
  <c r="E159" i="5" s="1"/>
  <c r="GX63" i="1"/>
  <c r="U63" i="1"/>
  <c r="U53" i="1"/>
  <c r="W53" i="1"/>
  <c r="S53" i="1"/>
  <c r="CZ49" i="1"/>
  <c r="Y49" i="1" s="1"/>
  <c r="AB89" i="5" s="1"/>
  <c r="GX43" i="1"/>
  <c r="U43" i="1"/>
  <c r="Q43" i="1"/>
  <c r="P35" i="1"/>
  <c r="W34" i="1"/>
  <c r="V34" i="1"/>
  <c r="CX250" i="3"/>
  <c r="CX254" i="3"/>
  <c r="CX258" i="3"/>
  <c r="CX251" i="3"/>
  <c r="CX255" i="3"/>
  <c r="CX252" i="3"/>
  <c r="CX256" i="3"/>
  <c r="CX253" i="3"/>
  <c r="CX257" i="3"/>
  <c r="CX214" i="3"/>
  <c r="CX218" i="3"/>
  <c r="CX215" i="3"/>
  <c r="CX219" i="3"/>
  <c r="CX212" i="3"/>
  <c r="CX216" i="3"/>
  <c r="CX220" i="3"/>
  <c r="CX213" i="3"/>
  <c r="CX217" i="3"/>
  <c r="CQ68" i="1"/>
  <c r="P68" i="1" s="1"/>
  <c r="U165" i="5" s="1"/>
  <c r="CX162" i="3"/>
  <c r="CX159" i="3"/>
  <c r="CX163" i="3"/>
  <c r="CX160" i="3"/>
  <c r="CX164" i="3"/>
  <c r="CX161" i="3"/>
  <c r="AD66" i="1"/>
  <c r="CS66" i="1"/>
  <c r="R66" i="1" s="1"/>
  <c r="CQ60" i="1"/>
  <c r="P60" i="1" s="1"/>
  <c r="U125" i="5" s="1"/>
  <c r="CQ52" i="1"/>
  <c r="P52" i="1" s="1"/>
  <c r="U99" i="5" s="1"/>
  <c r="CZ36" i="1"/>
  <c r="Y36" i="1" s="1"/>
  <c r="CY36" i="1"/>
  <c r="X36" i="1" s="1"/>
  <c r="CG90" i="1"/>
  <c r="AO90" i="1"/>
  <c r="AB73" i="1"/>
  <c r="E188" i="5" s="1"/>
  <c r="CZ72" i="1"/>
  <c r="Y72" i="1" s="1"/>
  <c r="AB72" i="1"/>
  <c r="E182" i="5" s="1"/>
  <c r="CY69" i="1"/>
  <c r="X69" i="1" s="1"/>
  <c r="CP67" i="1"/>
  <c r="O67" i="1" s="1"/>
  <c r="T63" i="1"/>
  <c r="V63" i="1"/>
  <c r="AB53" i="1"/>
  <c r="E101" i="5" s="1"/>
  <c r="CZ51" i="1"/>
  <c r="Y51" i="1" s="1"/>
  <c r="AB97" i="5" s="1"/>
  <c r="CZ50" i="1"/>
  <c r="Y50" i="1" s="1"/>
  <c r="CZ46" i="1"/>
  <c r="Y46" i="1" s="1"/>
  <c r="T43" i="1"/>
  <c r="GX35" i="1"/>
  <c r="S34" i="1"/>
  <c r="CX190" i="3"/>
  <c r="CX191" i="3"/>
  <c r="CX192" i="3"/>
  <c r="CX189" i="3"/>
  <c r="CX130" i="3"/>
  <c r="CX134" i="3"/>
  <c r="CX127" i="3"/>
  <c r="CX131" i="3"/>
  <c r="CX128" i="3"/>
  <c r="CX132" i="3"/>
  <c r="CX129" i="3"/>
  <c r="CX133" i="3"/>
  <c r="CX82" i="3"/>
  <c r="CX86" i="3"/>
  <c r="CX90" i="3"/>
  <c r="CX83" i="3"/>
  <c r="CX87" i="3"/>
  <c r="CX84" i="3"/>
  <c r="CX88" i="3"/>
  <c r="CX85" i="3"/>
  <c r="CX89" i="3"/>
  <c r="CX74" i="3"/>
  <c r="CX78" i="3"/>
  <c r="CX75" i="3"/>
  <c r="CX79" i="3"/>
  <c r="CX72" i="3"/>
  <c r="CX76" i="3"/>
  <c r="CX80" i="3"/>
  <c r="CX73" i="3"/>
  <c r="CX77" i="3"/>
  <c r="CX81" i="3"/>
  <c r="CX22" i="3"/>
  <c r="CX23" i="3"/>
  <c r="CX24" i="3"/>
  <c r="AD71" i="1"/>
  <c r="AD70" i="1"/>
  <c r="AD68" i="1"/>
  <c r="AB66" i="1"/>
  <c r="E157" i="5" s="1"/>
  <c r="AB65" i="1"/>
  <c r="E151" i="5" s="1"/>
  <c r="AD64" i="1"/>
  <c r="AB62" i="1"/>
  <c r="E133" i="5" s="1"/>
  <c r="AD60" i="1"/>
  <c r="AD59" i="1"/>
  <c r="AD52" i="1"/>
  <c r="AB50" i="1"/>
  <c r="E91" i="5" s="1"/>
  <c r="AB47" i="1"/>
  <c r="E81" i="5" s="1"/>
  <c r="AD45" i="1"/>
  <c r="AD42" i="1"/>
  <c r="GX34" i="1"/>
  <c r="U34" i="1"/>
  <c r="T32" i="1"/>
  <c r="AB32" i="1"/>
  <c r="E37" i="5" s="1"/>
  <c r="T31" i="1"/>
  <c r="W31" i="1"/>
  <c r="S31" i="1"/>
  <c r="P30" i="1"/>
  <c r="GX28" i="1"/>
  <c r="T28" i="1"/>
  <c r="AB28" i="1"/>
  <c r="E29" i="5" s="1"/>
  <c r="GX26" i="1"/>
  <c r="T26" i="1"/>
  <c r="AB26" i="1"/>
  <c r="E25" i="5" s="1"/>
  <c r="GX24" i="1"/>
  <c r="T24" i="1"/>
  <c r="AB24" i="1"/>
  <c r="E21" i="5" s="1"/>
  <c r="CX170" i="3"/>
  <c r="CX174" i="3"/>
  <c r="CX171" i="3"/>
  <c r="CX175" i="3"/>
  <c r="CX172" i="3"/>
  <c r="CX176" i="3"/>
  <c r="CX173" i="3"/>
  <c r="CX122" i="3"/>
  <c r="CX126" i="3"/>
  <c r="CX119" i="3"/>
  <c r="CX123" i="3"/>
  <c r="CX120" i="3"/>
  <c r="CX124" i="3"/>
  <c r="CX121" i="3"/>
  <c r="CX125" i="3"/>
  <c r="CX110" i="3"/>
  <c r="CX114" i="3"/>
  <c r="CX118" i="3"/>
  <c r="CX111" i="3"/>
  <c r="CX115" i="3"/>
  <c r="CX112" i="3"/>
  <c r="CX116" i="3"/>
  <c r="CX109" i="3"/>
  <c r="CX113" i="3"/>
  <c r="CX117" i="3"/>
  <c r="CX98" i="3"/>
  <c r="CX102" i="3"/>
  <c r="CX106" i="3"/>
  <c r="CX99" i="3"/>
  <c r="CX103" i="3"/>
  <c r="CX107" i="3"/>
  <c r="CX100" i="3"/>
  <c r="CX104" i="3"/>
  <c r="CX108" i="3"/>
  <c r="CX101" i="3"/>
  <c r="CX105" i="3"/>
  <c r="CX54" i="3"/>
  <c r="CX58" i="3"/>
  <c r="CX62" i="3"/>
  <c r="CX66" i="3"/>
  <c r="CX70" i="3"/>
  <c r="CX55" i="3"/>
  <c r="CX59" i="3"/>
  <c r="CX63" i="3"/>
  <c r="CX67" i="3"/>
  <c r="CX71" i="3"/>
  <c r="CX56" i="3"/>
  <c r="CX60" i="3"/>
  <c r="CX64" i="3"/>
  <c r="CX68" i="3"/>
  <c r="CX53" i="3"/>
  <c r="CX57" i="3"/>
  <c r="CX61" i="3"/>
  <c r="CX65" i="3"/>
  <c r="CX69" i="3"/>
  <c r="CX10" i="3"/>
  <c r="CX11" i="3"/>
  <c r="CS29" i="1"/>
  <c r="R29" i="1" s="1"/>
  <c r="AD29" i="1"/>
  <c r="I29" i="1"/>
  <c r="GX29" i="1" s="1"/>
  <c r="CX8" i="3"/>
  <c r="CX9" i="3"/>
  <c r="CS27" i="1"/>
  <c r="AD27" i="1"/>
  <c r="CX6" i="3"/>
  <c r="I27" i="1"/>
  <c r="GX27" i="1" s="1"/>
  <c r="CX7" i="3"/>
  <c r="CS25" i="1"/>
  <c r="AD25" i="1"/>
  <c r="CX2" i="3"/>
  <c r="I25" i="1"/>
  <c r="GX25" i="1" s="1"/>
  <c r="CX3" i="3"/>
  <c r="CX4" i="3"/>
  <c r="CX1" i="3"/>
  <c r="CX5" i="3"/>
  <c r="T34" i="1"/>
  <c r="T33" i="1"/>
  <c r="W33" i="1"/>
  <c r="S33" i="1"/>
  <c r="P31" i="1"/>
  <c r="V29" i="1"/>
  <c r="T25" i="1"/>
  <c r="CX166" i="3"/>
  <c r="CX167" i="3"/>
  <c r="CX168" i="3"/>
  <c r="CX165" i="3"/>
  <c r="CX169" i="3"/>
  <c r="CX142" i="3"/>
  <c r="CX146" i="3"/>
  <c r="CX143" i="3"/>
  <c r="CX147" i="3"/>
  <c r="CX144" i="3"/>
  <c r="CX148" i="3"/>
  <c r="CX141" i="3"/>
  <c r="CX145" i="3"/>
  <c r="CX94" i="3"/>
  <c r="CX91" i="3"/>
  <c r="CX95" i="3"/>
  <c r="CX92" i="3"/>
  <c r="CX96" i="3"/>
  <c r="CX93" i="3"/>
  <c r="CX97" i="3"/>
  <c r="CX46" i="3"/>
  <c r="CX50" i="3"/>
  <c r="CX47" i="3"/>
  <c r="CX51" i="3"/>
  <c r="CX48" i="3"/>
  <c r="CX52" i="3"/>
  <c r="CX49" i="3"/>
  <c r="CX42" i="3"/>
  <c r="CX39" i="3"/>
  <c r="CX43" i="3"/>
  <c r="CX40" i="3"/>
  <c r="CX44" i="3"/>
  <c r="CX41" i="3"/>
  <c r="CX45" i="3"/>
  <c r="CX14" i="3"/>
  <c r="CX15" i="3"/>
  <c r="CX12" i="3"/>
  <c r="CX13" i="3"/>
  <c r="I70" i="1"/>
  <c r="T35" i="1"/>
  <c r="W35" i="1"/>
  <c r="S35" i="1"/>
  <c r="P34" i="1"/>
  <c r="P33" i="1"/>
  <c r="AB33" i="1"/>
  <c r="GX30" i="1"/>
  <c r="U30" i="1"/>
  <c r="S29" i="1"/>
  <c r="Q28" i="1"/>
  <c r="R28" i="1"/>
  <c r="S27" i="1"/>
  <c r="R26" i="1"/>
  <c r="S25" i="1"/>
  <c r="Q24" i="1"/>
  <c r="R24" i="1"/>
  <c r="CZ26" i="1"/>
  <c r="Y26" i="1" s="1"/>
  <c r="CY26" i="1"/>
  <c r="X26" i="1" s="1"/>
  <c r="P29" i="1"/>
  <c r="V28" i="1"/>
  <c r="V26" i="1"/>
  <c r="P25" i="1"/>
  <c r="V24" i="1"/>
  <c r="CX29" i="3"/>
  <c r="CX25" i="3"/>
  <c r="CX28" i="3"/>
  <c r="CX27" i="3"/>
  <c r="CX30" i="3"/>
  <c r="T59" i="5" l="1"/>
  <c r="G59" i="5"/>
  <c r="GM41" i="1"/>
  <c r="GN41" i="1"/>
  <c r="G155" i="5"/>
  <c r="AA151" i="5"/>
  <c r="V41" i="5"/>
  <c r="H41" i="5"/>
  <c r="K140" i="5"/>
  <c r="Z139" i="5"/>
  <c r="AA33" i="5"/>
  <c r="G35" i="5"/>
  <c r="CP48" i="1"/>
  <c r="O48" i="1" s="1"/>
  <c r="I87" i="5"/>
  <c r="W87" i="5"/>
  <c r="W97" i="5"/>
  <c r="I97" i="5"/>
  <c r="CR65" i="1"/>
  <c r="Q65" i="1" s="1"/>
  <c r="F151" i="5"/>
  <c r="CR84" i="1"/>
  <c r="Q84" i="1" s="1"/>
  <c r="F230" i="5"/>
  <c r="CP49" i="1"/>
  <c r="O49" i="1" s="1"/>
  <c r="W89" i="5"/>
  <c r="I89" i="5"/>
  <c r="CP69" i="1"/>
  <c r="O69" i="1" s="1"/>
  <c r="I172" i="5"/>
  <c r="W172" i="5"/>
  <c r="G150" i="5"/>
  <c r="AB145" i="5"/>
  <c r="G226" i="5"/>
  <c r="AA224" i="5"/>
  <c r="T224" i="5"/>
  <c r="G224" i="5"/>
  <c r="AB204" i="5"/>
  <c r="G207" i="5"/>
  <c r="Y99" i="5"/>
  <c r="K99" i="5"/>
  <c r="K87" i="5"/>
  <c r="Y87" i="5"/>
  <c r="X165" i="5"/>
  <c r="I166" i="5"/>
  <c r="X113" i="5"/>
  <c r="I114" i="5"/>
  <c r="K158" i="5"/>
  <c r="Z157" i="5"/>
  <c r="Z99" i="5"/>
  <c r="K100" i="5"/>
  <c r="K123" i="5"/>
  <c r="Y123" i="5"/>
  <c r="K221" i="5"/>
  <c r="Z220" i="5"/>
  <c r="K127" i="5"/>
  <c r="Y127" i="5"/>
  <c r="CR72" i="1"/>
  <c r="Q72" i="1" s="1"/>
  <c r="F182" i="5"/>
  <c r="K225" i="5"/>
  <c r="Z224" i="5"/>
  <c r="G122" i="5"/>
  <c r="AB117" i="5"/>
  <c r="K181" i="5"/>
  <c r="Z180" i="5"/>
  <c r="K220" i="5"/>
  <c r="Y220" i="5"/>
  <c r="W107" i="5"/>
  <c r="I107" i="5"/>
  <c r="X220" i="5"/>
  <c r="I221" i="5"/>
  <c r="K234" i="5"/>
  <c r="Y234" i="5"/>
  <c r="K192" i="5"/>
  <c r="Y192" i="5"/>
  <c r="CR42" i="1"/>
  <c r="Q42" i="1" s="1"/>
  <c r="CP42" i="1" s="1"/>
  <c r="O42" i="1" s="1"/>
  <c r="F61" i="5"/>
  <c r="CR45" i="1"/>
  <c r="Q45" i="1" s="1"/>
  <c r="F71" i="5"/>
  <c r="AA45" i="5"/>
  <c r="G47" i="5"/>
  <c r="Z41" i="5"/>
  <c r="K42" i="5"/>
  <c r="G190" i="5"/>
  <c r="AA188" i="5"/>
  <c r="AB33" i="5"/>
  <c r="G36" i="5"/>
  <c r="G170" i="5"/>
  <c r="AA165" i="5"/>
  <c r="V139" i="5"/>
  <c r="H139" i="5"/>
  <c r="CY75" i="1"/>
  <c r="X75" i="1" s="1"/>
  <c r="X196" i="5"/>
  <c r="I197" i="5"/>
  <c r="U45" i="5"/>
  <c r="AA61" i="5"/>
  <c r="G65" i="5"/>
  <c r="G211" i="5"/>
  <c r="AB208" i="5"/>
  <c r="H45" i="5"/>
  <c r="V45" i="5"/>
  <c r="K118" i="5"/>
  <c r="Z117" i="5"/>
  <c r="V57" i="5"/>
  <c r="H57" i="5"/>
  <c r="CY40" i="1"/>
  <c r="X40" i="1" s="1"/>
  <c r="AA57" i="5" s="1"/>
  <c r="V123" i="5"/>
  <c r="H123" i="5"/>
  <c r="K89" i="5"/>
  <c r="Y89" i="5"/>
  <c r="K152" i="5"/>
  <c r="Z151" i="5"/>
  <c r="V151" i="5"/>
  <c r="H151" i="5"/>
  <c r="X200" i="5"/>
  <c r="I201" i="5"/>
  <c r="X45" i="5"/>
  <c r="I46" i="5"/>
  <c r="I117" i="5"/>
  <c r="W117" i="5"/>
  <c r="K166" i="5"/>
  <c r="Z165" i="5"/>
  <c r="K213" i="5"/>
  <c r="Z212" i="5"/>
  <c r="K238" i="5"/>
  <c r="Y238" i="5"/>
  <c r="Z182" i="5"/>
  <c r="K183" i="5"/>
  <c r="V200" i="5"/>
  <c r="H200" i="5"/>
  <c r="V230" i="5"/>
  <c r="H230" i="5"/>
  <c r="G111" i="5"/>
  <c r="AA107" i="5"/>
  <c r="V196" i="5"/>
  <c r="H196" i="5"/>
  <c r="CR64" i="1"/>
  <c r="Q64" i="1" s="1"/>
  <c r="F145" i="5"/>
  <c r="CZ28" i="1"/>
  <c r="Y28" i="1" s="1"/>
  <c r="X29" i="5"/>
  <c r="I30" i="5"/>
  <c r="CP28" i="1"/>
  <c r="O28" i="1" s="1"/>
  <c r="W29" i="5"/>
  <c r="I29" i="5"/>
  <c r="T159" i="5"/>
  <c r="G159" i="5"/>
  <c r="AB45" i="5"/>
  <c r="G48" i="5"/>
  <c r="V101" i="5"/>
  <c r="H101" i="5"/>
  <c r="CP76" i="1"/>
  <c r="O76" i="1" s="1"/>
  <c r="W200" i="5"/>
  <c r="I200" i="5"/>
  <c r="CP56" i="1"/>
  <c r="O56" i="1" s="1"/>
  <c r="U113" i="5"/>
  <c r="G75" i="5"/>
  <c r="G171" i="5"/>
  <c r="AB165" i="5"/>
  <c r="CR77" i="1"/>
  <c r="Q77" i="1" s="1"/>
  <c r="F204" i="5"/>
  <c r="G51" i="5"/>
  <c r="AA49" i="5"/>
  <c r="U103" i="5"/>
  <c r="AB61" i="5"/>
  <c r="G66" i="5"/>
  <c r="G210" i="5"/>
  <c r="AA208" i="5"/>
  <c r="CY46" i="1"/>
  <c r="X46" i="1" s="1"/>
  <c r="V75" i="5"/>
  <c r="H75" i="5"/>
  <c r="H89" i="5"/>
  <c r="V89" i="5"/>
  <c r="K172" i="5"/>
  <c r="Y172" i="5"/>
  <c r="V29" i="5"/>
  <c r="H29" i="5"/>
  <c r="K134" i="5"/>
  <c r="Z133" i="5"/>
  <c r="CR37" i="1"/>
  <c r="Q37" i="1" s="1"/>
  <c r="F49" i="5"/>
  <c r="CR56" i="1"/>
  <c r="Q56" i="1" s="1"/>
  <c r="F113" i="5"/>
  <c r="I224" i="5"/>
  <c r="W224" i="5"/>
  <c r="Y71" i="5"/>
  <c r="K71" i="5"/>
  <c r="T228" i="5"/>
  <c r="G228" i="5"/>
  <c r="K188" i="5"/>
  <c r="Y188" i="5"/>
  <c r="W228" i="5"/>
  <c r="I228" i="5"/>
  <c r="I38" i="5"/>
  <c r="X37" i="5"/>
  <c r="CP55" i="1"/>
  <c r="O55" i="1" s="1"/>
  <c r="X125" i="5"/>
  <c r="I126" i="5"/>
  <c r="K201" i="5"/>
  <c r="Z200" i="5"/>
  <c r="K21" i="5"/>
  <c r="Y21" i="5"/>
  <c r="V71" i="5"/>
  <c r="H71" i="5"/>
  <c r="K224" i="5"/>
  <c r="Y224" i="5"/>
  <c r="V238" i="5"/>
  <c r="H238" i="5"/>
  <c r="H59" i="5"/>
  <c r="V59" i="5"/>
  <c r="CP34" i="1"/>
  <c r="O34" i="1" s="1"/>
  <c r="U41" i="5"/>
  <c r="AB25" i="5"/>
  <c r="G28" i="5"/>
  <c r="K22" i="5"/>
  <c r="Z21" i="5"/>
  <c r="CY28" i="1"/>
  <c r="X28" i="1" s="1"/>
  <c r="CZ24" i="1"/>
  <c r="Y24" i="1" s="1"/>
  <c r="X21" i="5"/>
  <c r="I22" i="5"/>
  <c r="CR68" i="1"/>
  <c r="Q68" i="1" s="1"/>
  <c r="F165" i="5"/>
  <c r="G80" i="5"/>
  <c r="AB75" i="5"/>
  <c r="G176" i="5"/>
  <c r="AA172" i="5"/>
  <c r="CP80" i="1"/>
  <c r="O80" i="1" s="1"/>
  <c r="W216" i="5"/>
  <c r="I216" i="5"/>
  <c r="CP40" i="1"/>
  <c r="O40" i="1" s="1"/>
  <c r="I57" i="5"/>
  <c r="W57" i="5"/>
  <c r="CP51" i="1"/>
  <c r="O51" i="1" s="1"/>
  <c r="CP37" i="1"/>
  <c r="O37" i="1" s="1"/>
  <c r="GN37" i="1" s="1"/>
  <c r="U49" i="5"/>
  <c r="G52" i="5"/>
  <c r="AB49" i="5"/>
  <c r="G105" i="5"/>
  <c r="AA103" i="5"/>
  <c r="G218" i="5"/>
  <c r="AA216" i="5"/>
  <c r="AB192" i="5"/>
  <c r="G195" i="5"/>
  <c r="Y49" i="5"/>
  <c r="K49" i="5"/>
  <c r="G112" i="5"/>
  <c r="AB107" i="5"/>
  <c r="Y165" i="5"/>
  <c r="K165" i="5"/>
  <c r="K90" i="5"/>
  <c r="Z89" i="5"/>
  <c r="K75" i="5"/>
  <c r="Y75" i="5"/>
  <c r="K126" i="5"/>
  <c r="Z125" i="5"/>
  <c r="X123" i="5"/>
  <c r="I124" i="5"/>
  <c r="V21" i="5"/>
  <c r="H21" i="5"/>
  <c r="Y113" i="5"/>
  <c r="K113" i="5"/>
  <c r="AB85" i="1"/>
  <c r="E232" i="5" s="1"/>
  <c r="F232" i="5"/>
  <c r="X224" i="5"/>
  <c r="I225" i="5"/>
  <c r="CR26" i="1"/>
  <c r="Q26" i="1" s="1"/>
  <c r="F25" i="5"/>
  <c r="K205" i="5"/>
  <c r="Z204" i="5"/>
  <c r="CR36" i="1"/>
  <c r="Q36" i="1" s="1"/>
  <c r="F45" i="5"/>
  <c r="CZ69" i="1"/>
  <c r="Y69" i="1" s="1"/>
  <c r="V172" i="5"/>
  <c r="H172" i="5"/>
  <c r="V216" i="5"/>
  <c r="H216" i="5"/>
  <c r="V145" i="5"/>
  <c r="H145" i="5"/>
  <c r="K189" i="5"/>
  <c r="Z188" i="5"/>
  <c r="V204" i="5"/>
  <c r="H204" i="5"/>
  <c r="K232" i="5"/>
  <c r="Y232" i="5"/>
  <c r="H125" i="5"/>
  <c r="V125" i="5"/>
  <c r="K204" i="5"/>
  <c r="Y204" i="5"/>
  <c r="K239" i="5"/>
  <c r="Z238" i="5"/>
  <c r="K146" i="5"/>
  <c r="Z145" i="5"/>
  <c r="Y81" i="5"/>
  <c r="K81" i="5"/>
  <c r="K200" i="5"/>
  <c r="Y200" i="5"/>
  <c r="V69" i="5"/>
  <c r="H69" i="5"/>
  <c r="K26" i="5"/>
  <c r="Z25" i="5"/>
  <c r="W21" i="5"/>
  <c r="I21" i="5"/>
  <c r="K33" i="5"/>
  <c r="Y33" i="5"/>
  <c r="GX70" i="1"/>
  <c r="CJ90" i="1" s="1"/>
  <c r="D178" i="5"/>
  <c r="CR52" i="1"/>
  <c r="Q52" i="1" s="1"/>
  <c r="F99" i="5"/>
  <c r="CR70" i="1"/>
  <c r="F178" i="5"/>
  <c r="AB91" i="5"/>
  <c r="G96" i="5"/>
  <c r="Y101" i="5"/>
  <c r="K101" i="5"/>
  <c r="CP85" i="1"/>
  <c r="O85" i="1" s="1"/>
  <c r="W232" i="5"/>
  <c r="I232" i="5"/>
  <c r="X41" i="5"/>
  <c r="I42" i="5"/>
  <c r="W75" i="5"/>
  <c r="I75" i="5"/>
  <c r="W159" i="5"/>
  <c r="I159" i="5"/>
  <c r="G39" i="5"/>
  <c r="AA37" i="5"/>
  <c r="U115" i="5"/>
  <c r="AB103" i="5"/>
  <c r="G106" i="5"/>
  <c r="G219" i="5"/>
  <c r="AB216" i="5"/>
  <c r="AA192" i="5"/>
  <c r="G194" i="5"/>
  <c r="V25" i="5"/>
  <c r="H25" i="5"/>
  <c r="K59" i="5"/>
  <c r="Y59" i="5"/>
  <c r="V91" i="5"/>
  <c r="H91" i="5"/>
  <c r="CR63" i="1"/>
  <c r="Q63" i="1" s="1"/>
  <c r="F139" i="5"/>
  <c r="X49" i="5"/>
  <c r="I50" i="5"/>
  <c r="CR53" i="1"/>
  <c r="Q53" i="1" s="1"/>
  <c r="F101" i="5"/>
  <c r="CR39" i="1"/>
  <c r="Q39" i="1" s="1"/>
  <c r="F53" i="5"/>
  <c r="I189" i="5"/>
  <c r="X188" i="5"/>
  <c r="CY49" i="1"/>
  <c r="X49" i="1" s="1"/>
  <c r="AA89" i="5" s="1"/>
  <c r="I233" i="5"/>
  <c r="X232" i="5"/>
  <c r="V182" i="5"/>
  <c r="H182" i="5"/>
  <c r="K231" i="5"/>
  <c r="Z230" i="5"/>
  <c r="Z67" i="5"/>
  <c r="K68" i="5"/>
  <c r="K128" i="5"/>
  <c r="Z127" i="5"/>
  <c r="K173" i="5"/>
  <c r="Z172" i="5"/>
  <c r="K217" i="5"/>
  <c r="Z216" i="5"/>
  <c r="K102" i="5"/>
  <c r="Z101" i="5"/>
  <c r="CR32" i="1"/>
  <c r="Q32" i="1" s="1"/>
  <c r="F37" i="5"/>
  <c r="X59" i="5"/>
  <c r="I60" i="5"/>
  <c r="K91" i="5"/>
  <c r="Y91" i="5"/>
  <c r="H212" i="5"/>
  <c r="V212" i="5"/>
  <c r="V228" i="5"/>
  <c r="H228" i="5"/>
  <c r="Z29" i="5"/>
  <c r="K30" i="5"/>
  <c r="K41" i="5"/>
  <c r="Y41" i="5"/>
  <c r="CR71" i="1"/>
  <c r="Q71" i="1" s="1"/>
  <c r="F180" i="5"/>
  <c r="G187" i="5"/>
  <c r="AB182" i="5"/>
  <c r="CZ66" i="1"/>
  <c r="Y66" i="1" s="1"/>
  <c r="AB157" i="5" s="1"/>
  <c r="X157" i="5"/>
  <c r="I158" i="5"/>
  <c r="CP43" i="1"/>
  <c r="O43" i="1" s="1"/>
  <c r="W67" i="5"/>
  <c r="I67" i="5"/>
  <c r="CP86" i="1"/>
  <c r="O86" i="1" s="1"/>
  <c r="I234" i="5"/>
  <c r="W234" i="5"/>
  <c r="AA159" i="5"/>
  <c r="G163" i="5"/>
  <c r="AA53" i="5"/>
  <c r="G55" i="5"/>
  <c r="K159" i="5"/>
  <c r="Y159" i="5"/>
  <c r="CZ79" i="1"/>
  <c r="Y79" i="1" s="1"/>
  <c r="X212" i="5"/>
  <c r="I213" i="5"/>
  <c r="AB37" i="5"/>
  <c r="G40" i="5"/>
  <c r="AA220" i="5"/>
  <c r="G222" i="5"/>
  <c r="GN83" i="1"/>
  <c r="AA228" i="5"/>
  <c r="AA200" i="5"/>
  <c r="G202" i="5"/>
  <c r="K53" i="5"/>
  <c r="Y53" i="5"/>
  <c r="CR57" i="1"/>
  <c r="Q57" i="1" s="1"/>
  <c r="F115" i="5"/>
  <c r="K61" i="5"/>
  <c r="Y61" i="5"/>
  <c r="X99" i="5"/>
  <c r="I100" i="5"/>
  <c r="X139" i="5"/>
  <c r="I140" i="5"/>
  <c r="X61" i="5"/>
  <c r="I62" i="5"/>
  <c r="Y97" i="5"/>
  <c r="K97" i="5"/>
  <c r="X53" i="5"/>
  <c r="I54" i="5"/>
  <c r="CR44" i="1"/>
  <c r="Q44" i="1" s="1"/>
  <c r="F69" i="5"/>
  <c r="CZ61" i="1"/>
  <c r="Y61" i="1" s="1"/>
  <c r="V127" i="5"/>
  <c r="H127" i="5"/>
  <c r="CY61" i="1"/>
  <c r="X61" i="1" s="1"/>
  <c r="W59" i="5"/>
  <c r="I59" i="5"/>
  <c r="X33" i="5"/>
  <c r="I34" i="5"/>
  <c r="X180" i="5"/>
  <c r="I181" i="5"/>
  <c r="X87" i="5"/>
  <c r="I88" i="5"/>
  <c r="CZ48" i="1"/>
  <c r="Y48" i="1" s="1"/>
  <c r="AB87" i="5" s="1"/>
  <c r="V87" i="5"/>
  <c r="H87" i="5"/>
  <c r="CY48" i="1"/>
  <c r="X48" i="1" s="1"/>
  <c r="AA87" i="5" s="1"/>
  <c r="W208" i="5"/>
  <c r="I208" i="5"/>
  <c r="F192" i="5"/>
  <c r="CR74" i="1"/>
  <c r="Q74" i="1" s="1"/>
  <c r="V220" i="5"/>
  <c r="H220" i="5"/>
  <c r="G121" i="5"/>
  <c r="AA117" i="5"/>
  <c r="V192" i="5"/>
  <c r="H192" i="5"/>
  <c r="V208" i="5"/>
  <c r="H208" i="5"/>
  <c r="H236" i="5"/>
  <c r="V236" i="5"/>
  <c r="K229" i="5"/>
  <c r="Z228" i="5"/>
  <c r="K182" i="5"/>
  <c r="Y182" i="5"/>
  <c r="I205" i="5"/>
  <c r="X204" i="5"/>
  <c r="X230" i="5"/>
  <c r="I231" i="5"/>
  <c r="CR79" i="1"/>
  <c r="Q79" i="1" s="1"/>
  <c r="F212" i="5"/>
  <c r="CR59" i="1"/>
  <c r="Q59" i="1" s="1"/>
  <c r="F123" i="5"/>
  <c r="CR60" i="1"/>
  <c r="Q60" i="1" s="1"/>
  <c r="F125" i="5"/>
  <c r="CR66" i="1"/>
  <c r="Q66" i="1" s="1"/>
  <c r="F157" i="5"/>
  <c r="K67" i="5"/>
  <c r="Y67" i="5"/>
  <c r="K139" i="5"/>
  <c r="Y139" i="5"/>
  <c r="CP87" i="1"/>
  <c r="O87" i="1" s="1"/>
  <c r="W236" i="5"/>
  <c r="I236" i="5"/>
  <c r="CZ47" i="1"/>
  <c r="Y47" i="1" s="1"/>
  <c r="X81" i="5"/>
  <c r="I82" i="5"/>
  <c r="AB159" i="5"/>
  <c r="G164" i="5"/>
  <c r="G56" i="5"/>
  <c r="AB53" i="5"/>
  <c r="CY50" i="1"/>
  <c r="X50" i="1" s="1"/>
  <c r="X91" i="5"/>
  <c r="I92" i="5"/>
  <c r="CZ62" i="1"/>
  <c r="Y62" i="1" s="1"/>
  <c r="X133" i="5"/>
  <c r="I134" i="5"/>
  <c r="V67" i="5"/>
  <c r="H67" i="5"/>
  <c r="CR81" i="1"/>
  <c r="Q81" i="1" s="1"/>
  <c r="F220" i="5"/>
  <c r="G73" i="5"/>
  <c r="AA71" i="5"/>
  <c r="CP61" i="1"/>
  <c r="O61" i="1" s="1"/>
  <c r="W127" i="5"/>
  <c r="I127" i="5"/>
  <c r="CZ56" i="1"/>
  <c r="Y56" i="1" s="1"/>
  <c r="AB113" i="5" s="1"/>
  <c r="G223" i="5"/>
  <c r="AB220" i="5"/>
  <c r="T208" i="5"/>
  <c r="G208" i="5"/>
  <c r="AB200" i="5"/>
  <c r="G203" i="5"/>
  <c r="V97" i="5"/>
  <c r="H97" i="5"/>
  <c r="K104" i="5"/>
  <c r="Z103" i="5"/>
  <c r="X69" i="5"/>
  <c r="I70" i="5"/>
  <c r="V113" i="5"/>
  <c r="H113" i="5"/>
  <c r="V180" i="5"/>
  <c r="H180" i="5"/>
  <c r="X216" i="5"/>
  <c r="I217" i="5"/>
  <c r="I104" i="5"/>
  <c r="X103" i="5"/>
  <c r="AB74" i="1"/>
  <c r="E192" i="5" s="1"/>
  <c r="X208" i="5"/>
  <c r="I209" i="5"/>
  <c r="V232" i="5"/>
  <c r="H232" i="5"/>
  <c r="V234" i="5"/>
  <c r="H234" i="5"/>
  <c r="K62" i="5"/>
  <c r="Z61" i="5"/>
  <c r="Z208" i="5"/>
  <c r="K209" i="5"/>
  <c r="K237" i="5"/>
  <c r="Z236" i="5"/>
  <c r="V103" i="5"/>
  <c r="H103" i="5"/>
  <c r="V159" i="5"/>
  <c r="H159" i="5"/>
  <c r="K216" i="5"/>
  <c r="Y216" i="5"/>
  <c r="K230" i="5"/>
  <c r="Y230" i="5"/>
  <c r="K92" i="5"/>
  <c r="Z91" i="5"/>
  <c r="CZ73" i="1"/>
  <c r="Y73" i="1" s="1"/>
  <c r="V188" i="5"/>
  <c r="H188" i="5"/>
  <c r="G27" i="5"/>
  <c r="AA25" i="5"/>
  <c r="I26" i="5"/>
  <c r="X25" i="5"/>
  <c r="CP31" i="1"/>
  <c r="O31" i="1" s="1"/>
  <c r="CY24" i="1"/>
  <c r="X24" i="1" s="1"/>
  <c r="CP30" i="1"/>
  <c r="O30" i="1" s="1"/>
  <c r="U33" i="5"/>
  <c r="AB38" i="1"/>
  <c r="CP88" i="1"/>
  <c r="O88" i="1" s="1"/>
  <c r="W238" i="5"/>
  <c r="I238" i="5"/>
  <c r="CR47" i="1"/>
  <c r="Q47" i="1" s="1"/>
  <c r="F81" i="5"/>
  <c r="CR50" i="1"/>
  <c r="Q50" i="1" s="1"/>
  <c r="F91" i="5"/>
  <c r="CR62" i="1"/>
  <c r="Q62" i="1" s="1"/>
  <c r="F133" i="5"/>
  <c r="CZ65" i="1"/>
  <c r="Y65" i="1" s="1"/>
  <c r="X151" i="5"/>
  <c r="I152" i="5"/>
  <c r="CR73" i="1"/>
  <c r="Q73" i="1" s="1"/>
  <c r="F188" i="5"/>
  <c r="W41" i="5"/>
  <c r="I41" i="5"/>
  <c r="G74" i="5"/>
  <c r="AB71" i="5"/>
  <c r="AA145" i="5"/>
  <c r="G149" i="5"/>
  <c r="AB224" i="5"/>
  <c r="G227" i="5"/>
  <c r="G206" i="5"/>
  <c r="AA204" i="5"/>
  <c r="Y69" i="5"/>
  <c r="K69" i="5"/>
  <c r="Z97" i="5"/>
  <c r="K98" i="5"/>
  <c r="K124" i="5"/>
  <c r="Z123" i="5"/>
  <c r="Y29" i="5"/>
  <c r="K29" i="5"/>
  <c r="V81" i="5"/>
  <c r="H81" i="5"/>
  <c r="CR54" i="1"/>
  <c r="Q54" i="1" s="1"/>
  <c r="F103" i="5"/>
  <c r="X71" i="5"/>
  <c r="I72" i="5"/>
  <c r="K107" i="5"/>
  <c r="Y107" i="5"/>
  <c r="X159" i="5"/>
  <c r="I160" i="5"/>
  <c r="T117" i="5"/>
  <c r="G117" i="5"/>
  <c r="CR30" i="1"/>
  <c r="Q30" i="1" s="1"/>
  <c r="F33" i="5"/>
  <c r="CR75" i="1"/>
  <c r="Q75" i="1" s="1"/>
  <c r="F196" i="5"/>
  <c r="V53" i="5"/>
  <c r="H53" i="5"/>
  <c r="K233" i="5"/>
  <c r="Z232" i="5"/>
  <c r="K72" i="5"/>
  <c r="Z71" i="5"/>
  <c r="X145" i="5"/>
  <c r="I146" i="5"/>
  <c r="CY72" i="1"/>
  <c r="X72" i="1" s="1"/>
  <c r="X182" i="5"/>
  <c r="I183" i="5"/>
  <c r="V224" i="5"/>
  <c r="H224" i="5"/>
  <c r="K235" i="5"/>
  <c r="Z234" i="5"/>
  <c r="K197" i="5"/>
  <c r="Z196" i="5"/>
  <c r="V165" i="5"/>
  <c r="H165" i="5"/>
  <c r="V49" i="5"/>
  <c r="H49" i="5"/>
  <c r="Y228" i="5"/>
  <c r="K228" i="5"/>
  <c r="K208" i="5"/>
  <c r="Y208" i="5"/>
  <c r="K236" i="5"/>
  <c r="Y236" i="5"/>
  <c r="GO85" i="1"/>
  <c r="GM85" i="1"/>
  <c r="GN48" i="1"/>
  <c r="GM48" i="1"/>
  <c r="GN49" i="1"/>
  <c r="GM49" i="1"/>
  <c r="GN69" i="1"/>
  <c r="GM69" i="1"/>
  <c r="GO80" i="1"/>
  <c r="GM80" i="1"/>
  <c r="GN88" i="1"/>
  <c r="GN40" i="1"/>
  <c r="GM40" i="1"/>
  <c r="GN28" i="1"/>
  <c r="GO76" i="1"/>
  <c r="GM76" i="1"/>
  <c r="GO87" i="1"/>
  <c r="GM87" i="1"/>
  <c r="GO86" i="1"/>
  <c r="GM86" i="1"/>
  <c r="AB27" i="1"/>
  <c r="CR27" i="1"/>
  <c r="Q27" i="1" s="1"/>
  <c r="AB25" i="1"/>
  <c r="CR25" i="1"/>
  <c r="Q25" i="1" s="1"/>
  <c r="CP25" i="1" s="1"/>
  <c r="O25" i="1" s="1"/>
  <c r="CZ34" i="1"/>
  <c r="Y34" i="1" s="1"/>
  <c r="CY34" i="1"/>
  <c r="X34" i="1" s="1"/>
  <c r="CG22" i="1"/>
  <c r="AX90" i="1"/>
  <c r="GN56" i="1"/>
  <c r="BC22" i="1"/>
  <c r="F106" i="1"/>
  <c r="BC126" i="1"/>
  <c r="P27" i="1"/>
  <c r="CP27" i="1" s="1"/>
  <c r="O27" i="1" s="1"/>
  <c r="W25" i="1"/>
  <c r="AJ90" i="1" s="1"/>
  <c r="W27" i="1"/>
  <c r="W29" i="1"/>
  <c r="CP33" i="1"/>
  <c r="O33" i="1" s="1"/>
  <c r="CP24" i="1"/>
  <c r="O24" i="1" s="1"/>
  <c r="V27" i="1"/>
  <c r="T29" i="1"/>
  <c r="AB52" i="1"/>
  <c r="E99" i="5" s="1"/>
  <c r="AB68" i="1"/>
  <c r="E165" i="5" s="1"/>
  <c r="V70" i="1"/>
  <c r="U35" i="1"/>
  <c r="CY47" i="1"/>
  <c r="X47" i="1" s="1"/>
  <c r="P70" i="1"/>
  <c r="U178" i="5" s="1"/>
  <c r="CY62" i="1"/>
  <c r="X62" i="1" s="1"/>
  <c r="CP84" i="1"/>
  <c r="O84" i="1" s="1"/>
  <c r="W70" i="1"/>
  <c r="AB84" i="1"/>
  <c r="E230" i="5" s="1"/>
  <c r="CY79" i="1"/>
  <c r="X79" i="1" s="1"/>
  <c r="CY31" i="1"/>
  <c r="X31" i="1" s="1"/>
  <c r="CZ31" i="1"/>
  <c r="Y31" i="1" s="1"/>
  <c r="AO22" i="1"/>
  <c r="F94" i="1"/>
  <c r="AO126" i="1"/>
  <c r="AU22" i="1"/>
  <c r="F109" i="1"/>
  <c r="AU126" i="1"/>
  <c r="CZ43" i="1"/>
  <c r="Y43" i="1" s="1"/>
  <c r="AB67" i="5" s="1"/>
  <c r="CY43" i="1"/>
  <c r="X43" i="1" s="1"/>
  <c r="GM78" i="1"/>
  <c r="GO78" i="1"/>
  <c r="Q70" i="1"/>
  <c r="U25" i="1"/>
  <c r="CP52" i="1"/>
  <c r="O52" i="1" s="1"/>
  <c r="CP68" i="1"/>
  <c r="O68" i="1" s="1"/>
  <c r="U27" i="1"/>
  <c r="R70" i="1"/>
  <c r="AB45" i="1"/>
  <c r="E71" i="5" s="1"/>
  <c r="AB59" i="1"/>
  <c r="E123" i="5" s="1"/>
  <c r="U29" i="1"/>
  <c r="AB64" i="1"/>
  <c r="E145" i="5" s="1"/>
  <c r="AB71" i="1"/>
  <c r="E180" i="5" s="1"/>
  <c r="V35" i="1"/>
  <c r="CZ75" i="1"/>
  <c r="Y75" i="1" s="1"/>
  <c r="CY29" i="1"/>
  <c r="X29" i="1" s="1"/>
  <c r="CZ29" i="1"/>
  <c r="Y29" i="1" s="1"/>
  <c r="CY35" i="1"/>
  <c r="X35" i="1" s="1"/>
  <c r="CZ35" i="1"/>
  <c r="Y35" i="1" s="1"/>
  <c r="CY33" i="1"/>
  <c r="X33" i="1" s="1"/>
  <c r="CZ33" i="1"/>
  <c r="Y33" i="1" s="1"/>
  <c r="AB29" i="1"/>
  <c r="CR29" i="1"/>
  <c r="Q29" i="1" s="1"/>
  <c r="GN30" i="1"/>
  <c r="GM30" i="1"/>
  <c r="GN67" i="1"/>
  <c r="GM67" i="1"/>
  <c r="CZ53" i="1"/>
  <c r="Y53" i="1" s="1"/>
  <c r="AB101" i="5" s="1"/>
  <c r="CY53" i="1"/>
  <c r="X53" i="1" s="1"/>
  <c r="GN46" i="1"/>
  <c r="GM46" i="1"/>
  <c r="AQ22" i="1"/>
  <c r="F100" i="1"/>
  <c r="AQ126" i="1"/>
  <c r="CZ63" i="1"/>
  <c r="Y63" i="1" s="1"/>
  <c r="CY63" i="1"/>
  <c r="X63" i="1" s="1"/>
  <c r="BB22" i="1"/>
  <c r="BB126" i="1"/>
  <c r="F103" i="1"/>
  <c r="GM82" i="1"/>
  <c r="GO82" i="1"/>
  <c r="R27" i="1"/>
  <c r="CY27" i="1" s="1"/>
  <c r="X27" i="1" s="1"/>
  <c r="AB60" i="1"/>
  <c r="E125" i="5" s="1"/>
  <c r="CP45" i="1"/>
  <c r="O45" i="1" s="1"/>
  <c r="CP59" i="1"/>
  <c r="O59" i="1" s="1"/>
  <c r="CY38" i="1"/>
  <c r="X38" i="1" s="1"/>
  <c r="GO38" i="1" s="1"/>
  <c r="CP64" i="1"/>
  <c r="O64" i="1" s="1"/>
  <c r="CP71" i="1"/>
  <c r="O71" i="1" s="1"/>
  <c r="Q35" i="1"/>
  <c r="CP35" i="1" s="1"/>
  <c r="O35" i="1" s="1"/>
  <c r="CP77" i="1"/>
  <c r="O77" i="1" s="1"/>
  <c r="CP81" i="1"/>
  <c r="O81" i="1" s="1"/>
  <c r="AB77" i="1"/>
  <c r="E204" i="5" s="1"/>
  <c r="AC90" i="1"/>
  <c r="GN34" i="1"/>
  <c r="GM34" i="1"/>
  <c r="GN51" i="1"/>
  <c r="GM51" i="1"/>
  <c r="CI22" i="1"/>
  <c r="AZ90" i="1"/>
  <c r="AP22" i="1"/>
  <c r="AP126" i="1"/>
  <c r="F99" i="1"/>
  <c r="G16" i="2" s="1"/>
  <c r="G18" i="2" s="1"/>
  <c r="CP29" i="1"/>
  <c r="O29" i="1" s="1"/>
  <c r="V25" i="1"/>
  <c r="AI90" i="1" s="1"/>
  <c r="T27" i="1"/>
  <c r="AG90" i="1" s="1"/>
  <c r="R25" i="1"/>
  <c r="CZ25" i="1" s="1"/>
  <c r="Y25" i="1" s="1"/>
  <c r="CP60" i="1"/>
  <c r="O60" i="1" s="1"/>
  <c r="CY66" i="1"/>
  <c r="X66" i="1" s="1"/>
  <c r="U70" i="1"/>
  <c r="AB42" i="1"/>
  <c r="E61" i="5" s="1"/>
  <c r="AB70" i="1"/>
  <c r="E178" i="5" s="1"/>
  <c r="T70" i="1"/>
  <c r="S70" i="1"/>
  <c r="AB81" i="1"/>
  <c r="E220" i="5" s="1"/>
  <c r="T61" i="5" l="1"/>
  <c r="G61" i="5"/>
  <c r="T165" i="5"/>
  <c r="G165" i="5"/>
  <c r="AA127" i="5"/>
  <c r="G131" i="5"/>
  <c r="G32" i="5"/>
  <c r="AB29" i="5"/>
  <c r="G198" i="5"/>
  <c r="AA196" i="5"/>
  <c r="T125" i="5"/>
  <c r="G125" i="5"/>
  <c r="T180" i="5"/>
  <c r="G180" i="5"/>
  <c r="GM37" i="1"/>
  <c r="T99" i="5"/>
  <c r="G99" i="5"/>
  <c r="GN43" i="1"/>
  <c r="AA67" i="5"/>
  <c r="T230" i="5"/>
  <c r="G230" i="5"/>
  <c r="G43" i="5"/>
  <c r="AA41" i="5"/>
  <c r="GM61" i="1"/>
  <c r="CP62" i="1"/>
  <c r="O62" i="1" s="1"/>
  <c r="W133" i="5"/>
  <c r="I133" i="5"/>
  <c r="T236" i="5"/>
  <c r="G236" i="5"/>
  <c r="W125" i="5"/>
  <c r="I125" i="5"/>
  <c r="T234" i="5"/>
  <c r="G234" i="5"/>
  <c r="W101" i="5"/>
  <c r="I101" i="5"/>
  <c r="CP53" i="1"/>
  <c r="O53" i="1" s="1"/>
  <c r="G177" i="5"/>
  <c r="AB172" i="5"/>
  <c r="T97" i="5"/>
  <c r="G97" i="5"/>
  <c r="G31" i="5"/>
  <c r="AA29" i="5"/>
  <c r="AA75" i="5"/>
  <c r="G79" i="5"/>
  <c r="T113" i="5"/>
  <c r="G113" i="5"/>
  <c r="T238" i="5"/>
  <c r="G238" i="5"/>
  <c r="AB212" i="5"/>
  <c r="G215" i="5"/>
  <c r="T145" i="5"/>
  <c r="G145" i="5"/>
  <c r="GM31" i="1"/>
  <c r="GN62" i="1"/>
  <c r="G137" i="5"/>
  <c r="AA133" i="5"/>
  <c r="G44" i="5"/>
  <c r="AB41" i="5"/>
  <c r="GN61" i="1"/>
  <c r="W196" i="5"/>
  <c r="I196" i="5"/>
  <c r="CP75" i="1"/>
  <c r="O75" i="1" s="1"/>
  <c r="I37" i="5"/>
  <c r="W37" i="5"/>
  <c r="CP32" i="1"/>
  <c r="O32" i="1" s="1"/>
  <c r="W145" i="5"/>
  <c r="I145" i="5"/>
  <c r="W182" i="5"/>
  <c r="I182" i="5"/>
  <c r="CP72" i="1"/>
  <c r="O72" i="1" s="1"/>
  <c r="T89" i="5"/>
  <c r="G89" i="5"/>
  <c r="T49" i="5"/>
  <c r="G49" i="5"/>
  <c r="W178" i="5"/>
  <c r="I178" i="5"/>
  <c r="CP50" i="1"/>
  <c r="O50" i="1" s="1"/>
  <c r="W91" i="5"/>
  <c r="I91" i="5"/>
  <c r="T33" i="5"/>
  <c r="G33" i="5"/>
  <c r="T127" i="5"/>
  <c r="G127" i="5"/>
  <c r="W123" i="5"/>
  <c r="I123" i="5"/>
  <c r="AB127" i="5"/>
  <c r="G132" i="5"/>
  <c r="W115" i="5"/>
  <c r="I115" i="5"/>
  <c r="CP57" i="1"/>
  <c r="O57" i="1" s="1"/>
  <c r="W45" i="5"/>
  <c r="I45" i="5"/>
  <c r="W204" i="5"/>
  <c r="I204" i="5"/>
  <c r="T87" i="5"/>
  <c r="G87" i="5"/>
  <c r="AF90" i="1"/>
  <c r="V178" i="5"/>
  <c r="H178" i="5"/>
  <c r="CZ27" i="1"/>
  <c r="Y27" i="1" s="1"/>
  <c r="T21" i="5"/>
  <c r="G21" i="5"/>
  <c r="W33" i="5"/>
  <c r="I33" i="5"/>
  <c r="CP73" i="1"/>
  <c r="O73" i="1" s="1"/>
  <c r="W188" i="5"/>
  <c r="I188" i="5"/>
  <c r="AA21" i="5"/>
  <c r="G23" i="5"/>
  <c r="G191" i="5"/>
  <c r="AB188" i="5"/>
  <c r="G138" i="5"/>
  <c r="AB133" i="5"/>
  <c r="T67" i="5"/>
  <c r="G67" i="5"/>
  <c r="W180" i="5"/>
  <c r="I180" i="5"/>
  <c r="T57" i="5"/>
  <c r="G57" i="5"/>
  <c r="W113" i="5"/>
  <c r="I113" i="5"/>
  <c r="T200" i="5"/>
  <c r="G200" i="5"/>
  <c r="W230" i="5"/>
  <c r="I230" i="5"/>
  <c r="G186" i="5"/>
  <c r="AA182" i="5"/>
  <c r="T123" i="5"/>
  <c r="G123" i="5"/>
  <c r="T71" i="5"/>
  <c r="G71" i="5"/>
  <c r="X178" i="5"/>
  <c r="I179" i="5"/>
  <c r="AA212" i="5"/>
  <c r="G214" i="5"/>
  <c r="GN47" i="1"/>
  <c r="G85" i="5"/>
  <c r="AA81" i="5"/>
  <c r="CP47" i="1"/>
  <c r="O47" i="1" s="1"/>
  <c r="W81" i="5"/>
  <c r="I81" i="5"/>
  <c r="W212" i="5"/>
  <c r="I212" i="5"/>
  <c r="CP79" i="1"/>
  <c r="O79" i="1" s="1"/>
  <c r="W69" i="5"/>
  <c r="I69" i="5"/>
  <c r="CP44" i="1"/>
  <c r="O44" i="1" s="1"/>
  <c r="CP63" i="1"/>
  <c r="O63" i="1" s="1"/>
  <c r="I139" i="5"/>
  <c r="W139" i="5"/>
  <c r="W165" i="5"/>
  <c r="I165" i="5"/>
  <c r="T29" i="5"/>
  <c r="G29" i="5"/>
  <c r="CP36" i="1"/>
  <c r="O36" i="1" s="1"/>
  <c r="G144" i="5"/>
  <c r="AB139" i="5"/>
  <c r="G24" i="5"/>
  <c r="AB21" i="5"/>
  <c r="W61" i="5"/>
  <c r="I61" i="5"/>
  <c r="AD90" i="1"/>
  <c r="AD22" i="1" s="1"/>
  <c r="GM75" i="1"/>
  <c r="G199" i="5"/>
  <c r="AB196" i="5"/>
  <c r="W103" i="5"/>
  <c r="I103" i="5"/>
  <c r="G86" i="5"/>
  <c r="AB81" i="5"/>
  <c r="T232" i="5"/>
  <c r="G232" i="5"/>
  <c r="W99" i="5"/>
  <c r="I99" i="5"/>
  <c r="T107" i="5"/>
  <c r="G107" i="5"/>
  <c r="GM55" i="1"/>
  <c r="GN55" i="1"/>
  <c r="W49" i="5"/>
  <c r="I49" i="5"/>
  <c r="T75" i="5"/>
  <c r="W71" i="5"/>
  <c r="I241" i="5" s="1"/>
  <c r="I71" i="5"/>
  <c r="CP65" i="1"/>
  <c r="O65" i="1" s="1"/>
  <c r="W151" i="5"/>
  <c r="I151" i="5"/>
  <c r="AA157" i="5"/>
  <c r="GM53" i="1"/>
  <c r="AA101" i="5"/>
  <c r="W192" i="5"/>
  <c r="I192" i="5"/>
  <c r="CP74" i="1"/>
  <c r="O74" i="1" s="1"/>
  <c r="T220" i="5"/>
  <c r="G220" i="5"/>
  <c r="K178" i="5"/>
  <c r="Y178" i="5"/>
  <c r="K241" i="5" s="1"/>
  <c r="T204" i="5"/>
  <c r="G204" i="5"/>
  <c r="G143" i="5"/>
  <c r="AA139" i="5"/>
  <c r="K179" i="5"/>
  <c r="Z178" i="5"/>
  <c r="K242" i="5" s="1"/>
  <c r="GM56" i="1"/>
  <c r="GM28" i="1"/>
  <c r="GM88" i="1"/>
  <c r="G156" i="5"/>
  <c r="AB151" i="5"/>
  <c r="W220" i="5"/>
  <c r="I220" i="5"/>
  <c r="AA91" i="5"/>
  <c r="G95" i="5"/>
  <c r="CP66" i="1"/>
  <c r="O66" i="1" s="1"/>
  <c r="GN66" i="1" s="1"/>
  <c r="W157" i="5"/>
  <c r="I157" i="5"/>
  <c r="W53" i="5"/>
  <c r="I53" i="5"/>
  <c r="CP39" i="1"/>
  <c r="O39" i="1" s="1"/>
  <c r="I25" i="5"/>
  <c r="W25" i="5"/>
  <c r="CP26" i="1"/>
  <c r="O26" i="1" s="1"/>
  <c r="H241" i="5"/>
  <c r="T216" i="5"/>
  <c r="G216" i="5"/>
  <c r="I242" i="5"/>
  <c r="T41" i="5"/>
  <c r="G41" i="5"/>
  <c r="CP54" i="1"/>
  <c r="O54" i="1" s="1"/>
  <c r="T172" i="5"/>
  <c r="G172" i="5"/>
  <c r="AI22" i="1"/>
  <c r="V90" i="1"/>
  <c r="AF22" i="1"/>
  <c r="S90" i="1"/>
  <c r="Q90" i="1"/>
  <c r="GO29" i="1"/>
  <c r="GM29" i="1"/>
  <c r="AP18" i="1"/>
  <c r="F135" i="1"/>
  <c r="GN60" i="1"/>
  <c r="GM60" i="1"/>
  <c r="GN59" i="1"/>
  <c r="GM59" i="1"/>
  <c r="AQ18" i="1"/>
  <c r="F136" i="1"/>
  <c r="AU18" i="1"/>
  <c r="F145" i="1"/>
  <c r="AX22" i="1"/>
  <c r="AX126" i="1"/>
  <c r="F97" i="1"/>
  <c r="AE90" i="1"/>
  <c r="GO31" i="1"/>
  <c r="GM43" i="1"/>
  <c r="GM62" i="1"/>
  <c r="GM47" i="1"/>
  <c r="AG22" i="1"/>
  <c r="T90" i="1"/>
  <c r="GM35" i="1"/>
  <c r="GO35" i="1"/>
  <c r="AO18" i="1"/>
  <c r="F130" i="1"/>
  <c r="GO79" i="1"/>
  <c r="GO84" i="1"/>
  <c r="GM84" i="1"/>
  <c r="GM33" i="1"/>
  <c r="GO33" i="1"/>
  <c r="GO27" i="1"/>
  <c r="GM27" i="1"/>
  <c r="AH90" i="1"/>
  <c r="GN53" i="1"/>
  <c r="GM38" i="1"/>
  <c r="GN63" i="1"/>
  <c r="AZ22" i="1"/>
  <c r="F101" i="1"/>
  <c r="AZ126" i="1"/>
  <c r="GO77" i="1"/>
  <c r="GM77" i="1"/>
  <c r="CZ70" i="1"/>
  <c r="Y70" i="1" s="1"/>
  <c r="CY70" i="1"/>
  <c r="X70" i="1" s="1"/>
  <c r="AA178" i="5" s="1"/>
  <c r="GO81" i="1"/>
  <c r="GM81" i="1"/>
  <c r="GN64" i="1"/>
  <c r="GM64" i="1"/>
  <c r="BB18" i="1"/>
  <c r="F139" i="1"/>
  <c r="GN52" i="1"/>
  <c r="GM52" i="1"/>
  <c r="GN42" i="1"/>
  <c r="GM42" i="1"/>
  <c r="GN24" i="1"/>
  <c r="GM24" i="1"/>
  <c r="AJ22" i="1"/>
  <c r="W90" i="1"/>
  <c r="CY25" i="1"/>
  <c r="X25" i="1" s="1"/>
  <c r="AK90" i="1" s="1"/>
  <c r="AC22" i="1"/>
  <c r="P90" i="1"/>
  <c r="CF90" i="1"/>
  <c r="CE90" i="1"/>
  <c r="CH90" i="1"/>
  <c r="GM71" i="1"/>
  <c r="GN71" i="1"/>
  <c r="GN45" i="1"/>
  <c r="GM45" i="1"/>
  <c r="GN68" i="1"/>
  <c r="GM68" i="1"/>
  <c r="CJ22" i="1"/>
  <c r="BA90" i="1"/>
  <c r="BC18" i="1"/>
  <c r="F142" i="1"/>
  <c r="CP70" i="1"/>
  <c r="O70" i="1" s="1"/>
  <c r="T182" i="5" l="1"/>
  <c r="G182" i="5"/>
  <c r="GM72" i="1"/>
  <c r="GN72" i="1"/>
  <c r="T103" i="5"/>
  <c r="G103" i="5"/>
  <c r="GN54" i="1"/>
  <c r="GM54" i="1"/>
  <c r="T139" i="5"/>
  <c r="G139" i="5"/>
  <c r="E243" i="5"/>
  <c r="G243" i="5" s="1"/>
  <c r="T91" i="5"/>
  <c r="G91" i="5"/>
  <c r="GM50" i="1"/>
  <c r="GN50" i="1"/>
  <c r="T196" i="5"/>
  <c r="G196" i="5"/>
  <c r="GO75" i="1"/>
  <c r="T45" i="5"/>
  <c r="G45" i="5"/>
  <c r="GN36" i="1"/>
  <c r="GM36" i="1"/>
  <c r="T69" i="5"/>
  <c r="G69" i="5"/>
  <c r="GN44" i="1"/>
  <c r="GM44" i="1"/>
  <c r="T81" i="5"/>
  <c r="G81" i="5"/>
  <c r="GM66" i="1"/>
  <c r="T53" i="5"/>
  <c r="G53" i="5"/>
  <c r="GN39" i="1"/>
  <c r="GM39" i="1"/>
  <c r="T101" i="5"/>
  <c r="G101" i="5"/>
  <c r="T115" i="5"/>
  <c r="G115" i="5"/>
  <c r="GM57" i="1"/>
  <c r="GN57" i="1"/>
  <c r="T25" i="5"/>
  <c r="G25" i="5"/>
  <c r="GN26" i="1"/>
  <c r="GM26" i="1"/>
  <c r="AL90" i="1"/>
  <c r="AB178" i="5"/>
  <c r="T192" i="5"/>
  <c r="G192" i="5"/>
  <c r="GM74" i="1"/>
  <c r="GN74" i="1"/>
  <c r="T212" i="5"/>
  <c r="G212" i="5"/>
  <c r="T188" i="5"/>
  <c r="G188" i="5"/>
  <c r="GN73" i="1"/>
  <c r="GM73" i="1"/>
  <c r="GM79" i="1"/>
  <c r="GM63" i="1"/>
  <c r="T151" i="5"/>
  <c r="G151" i="5"/>
  <c r="GN65" i="1"/>
  <c r="GM65" i="1"/>
  <c r="T37" i="5"/>
  <c r="G37" i="5"/>
  <c r="G241" i="5" s="1"/>
  <c r="G245" i="5" s="1"/>
  <c r="GN32" i="1"/>
  <c r="GM32" i="1"/>
  <c r="T133" i="5"/>
  <c r="G133" i="5"/>
  <c r="T157" i="5"/>
  <c r="G157" i="5"/>
  <c r="T178" i="5"/>
  <c r="G178" i="5"/>
  <c r="AB90" i="1"/>
  <c r="O90" i="1" s="1"/>
  <c r="E244" i="5"/>
  <c r="G244" i="5" s="1"/>
  <c r="AL22" i="1"/>
  <c r="Y90" i="1"/>
  <c r="CF22" i="1"/>
  <c r="AW90" i="1"/>
  <c r="CE22" i="1"/>
  <c r="AV90" i="1"/>
  <c r="P22" i="1"/>
  <c r="F93" i="1"/>
  <c r="P126" i="1"/>
  <c r="W22" i="1"/>
  <c r="F114" i="1"/>
  <c r="W126" i="1"/>
  <c r="T22" i="1"/>
  <c r="T126" i="1"/>
  <c r="F111" i="1"/>
  <c r="AX18" i="1"/>
  <c r="F133" i="1"/>
  <c r="CB90" i="1"/>
  <c r="GO25" i="1"/>
  <c r="CC90" i="1" s="1"/>
  <c r="AH22" i="1"/>
  <c r="U90" i="1"/>
  <c r="Q22" i="1"/>
  <c r="F102" i="1"/>
  <c r="Q126" i="1"/>
  <c r="V22" i="1"/>
  <c r="V126" i="1"/>
  <c r="F113" i="1"/>
  <c r="AB22" i="1"/>
  <c r="AK22" i="1"/>
  <c r="X90" i="1"/>
  <c r="AE22" i="1"/>
  <c r="R90" i="1"/>
  <c r="GN70" i="1"/>
  <c r="GM70" i="1"/>
  <c r="BA22" i="1"/>
  <c r="F110" i="1"/>
  <c r="H16" i="2" s="1"/>
  <c r="H18" i="2" s="1"/>
  <c r="BA126" i="1"/>
  <c r="CH22" i="1"/>
  <c r="AY90" i="1"/>
  <c r="AZ18" i="1"/>
  <c r="F137" i="1"/>
  <c r="S22" i="1"/>
  <c r="S126" i="1"/>
  <c r="F105" i="1"/>
  <c r="J16" i="2" s="1"/>
  <c r="J18" i="2" s="1"/>
  <c r="GM25" i="1"/>
  <c r="CA90" i="1" l="1"/>
  <c r="CA22" i="1" s="1"/>
  <c r="BA18" i="1"/>
  <c r="F146" i="1"/>
  <c r="V18" i="1"/>
  <c r="F149" i="1"/>
  <c r="X22" i="1"/>
  <c r="F115" i="1"/>
  <c r="F119" i="1" s="1"/>
  <c r="X126" i="1"/>
  <c r="S18" i="1"/>
  <c r="F141" i="1"/>
  <c r="AY22" i="1"/>
  <c r="F98" i="1"/>
  <c r="AY126" i="1"/>
  <c r="Q18" i="1"/>
  <c r="F138" i="1"/>
  <c r="P18" i="1"/>
  <c r="F129" i="1"/>
  <c r="R22" i="1"/>
  <c r="R126" i="1"/>
  <c r="F104" i="1"/>
  <c r="O22" i="1"/>
  <c r="O126" i="1"/>
  <c r="F92" i="1"/>
  <c r="F118" i="1" s="1"/>
  <c r="U22" i="1"/>
  <c r="F112" i="1"/>
  <c r="U126" i="1"/>
  <c r="T18" i="1"/>
  <c r="F147" i="1"/>
  <c r="AV22" i="1"/>
  <c r="AV126" i="1"/>
  <c r="F95" i="1"/>
  <c r="Y22" i="1"/>
  <c r="F116" i="1"/>
  <c r="F120" i="1" s="1"/>
  <c r="Y126" i="1"/>
  <c r="CB22" i="1"/>
  <c r="AS90" i="1"/>
  <c r="CC22" i="1"/>
  <c r="AT90" i="1"/>
  <c r="W18" i="1"/>
  <c r="F150" i="1"/>
  <c r="AW22" i="1"/>
  <c r="AW126" i="1"/>
  <c r="F96" i="1"/>
  <c r="AR90" i="1" l="1"/>
  <c r="F117" i="1" s="1"/>
  <c r="AS22" i="1"/>
  <c r="AS126" i="1"/>
  <c r="F107" i="1"/>
  <c r="E16" i="2" s="1"/>
  <c r="X18" i="1"/>
  <c r="F151" i="1"/>
  <c r="AY18" i="1"/>
  <c r="F134" i="1"/>
  <c r="AR22" i="1"/>
  <c r="AW18" i="1"/>
  <c r="F132" i="1"/>
  <c r="AT22" i="1"/>
  <c r="AT126" i="1"/>
  <c r="F108" i="1"/>
  <c r="F16" i="2" s="1"/>
  <c r="F18" i="2" s="1"/>
  <c r="Y18" i="1"/>
  <c r="F152" i="1"/>
  <c r="AV18" i="1"/>
  <c r="F131" i="1"/>
  <c r="U18" i="1"/>
  <c r="F148" i="1"/>
  <c r="O18" i="1"/>
  <c r="F128" i="1"/>
  <c r="R18" i="1"/>
  <c r="F140" i="1"/>
  <c r="F123" i="1"/>
  <c r="F121" i="1"/>
  <c r="F122" i="1" s="1"/>
  <c r="AR126" i="1" l="1"/>
  <c r="AT18" i="1"/>
  <c r="F144" i="1"/>
  <c r="AR18" i="1"/>
  <c r="F153" i="1"/>
  <c r="AS18" i="1"/>
  <c r="F143" i="1"/>
  <c r="I16" i="2"/>
  <c r="I18" i="2" s="1"/>
  <c r="E18" i="2"/>
  <c r="F124" i="1"/>
</calcChain>
</file>

<file path=xl/sharedStrings.xml><?xml version="1.0" encoding="utf-8"?>
<sst xmlns="http://schemas.openxmlformats.org/spreadsheetml/2006/main" count="6465" uniqueCount="887">
  <si>
    <t>Smeta.RU  (495) 974-1589</t>
  </si>
  <si>
    <t>_PS_</t>
  </si>
  <si>
    <t>Smeta.RU</t>
  </si>
  <si>
    <t/>
  </si>
  <si>
    <t>СОШ Кагальник 8,45х6</t>
  </si>
  <si>
    <t>ВАА Точка Роста 2 каб</t>
  </si>
  <si>
    <t>Сметные нормы списания</t>
  </si>
  <si>
    <t>Коды ценников</t>
  </si>
  <si>
    <t>ТЕР-2014 Ростов</t>
  </si>
  <si>
    <t>ТР для Версии 10: Центральные регионы (с уч. п-ма 2536-ИП/12/ГС от 27.11.12, 01/57049-ЮЛ от 27.04.2018) от 30.08.2018 г</t>
  </si>
  <si>
    <t>ТЕР-2001 Ростовской области (редакция 2014 г)</t>
  </si>
  <si>
    <t>Поправки  для НБ 2014 года от 03.03.2016 ЭТАЛОН</t>
  </si>
  <si>
    <t>Новая локальная смета</t>
  </si>
  <si>
    <t>1</t>
  </si>
  <si>
    <t>56-9-1</t>
  </si>
  <si>
    <t>Демонтаж дверных коробок в каменных стенах с отбивкой штукатурки в откосах</t>
  </si>
  <si>
    <t>100 коробок</t>
  </si>
  <si>
    <t>ТЕРр56-9-1 Ростовская область. Приказ Минстроя России от 27.02.2015 № 140/пр</t>
  </si>
  <si>
    <t>Ремонтно-строительные работы</t>
  </si>
  <si>
    <t>Проемы</t>
  </si>
  <si>
    <t>рФЕР-56</t>
  </si>
  <si>
    <t>1,1</t>
  </si>
  <si>
    <t>509-9900</t>
  </si>
  <si>
    <t>Строительный мусор</t>
  </si>
  <si>
    <t>т</t>
  </si>
  <si>
    <t>ТССЦ Ростовская область. Приказ Минстроя России от 27.02.2015 № 140/пр, сб.509, поз.9900</t>
  </si>
  <si>
    <t>Материалы монтажные</t>
  </si>
  <si>
    <t>Материалы и конструкции ( монтажные )  по ценникам и каталогам</t>
  </si>
  <si>
    <t>ФССЦм</t>
  </si>
  <si>
    <t>2</t>
  </si>
  <si>
    <t>56-10-1</t>
  </si>
  <si>
    <t>Снятие дверных полотен</t>
  </si>
  <si>
    <t>100 м2 дверных полотен</t>
  </si>
  <si>
    <t>ТЕРр56-10-1 Ростовская область. Приказ Минстроя России от 27.02.2015 № 140/пр</t>
  </si>
  <si>
    <t>2,1</t>
  </si>
  <si>
    <t>3</t>
  </si>
  <si>
    <t>63-5-1</t>
  </si>
  <si>
    <t>Снятие обоев простых и улучшенных</t>
  </si>
  <si>
    <t>100 м2 очищаемой поверхности</t>
  </si>
  <si>
    <t>ТЕРр63-5-1 Ростовская область. Приказ Минстроя России от 27.02.2015 № 140/пр</t>
  </si>
  <si>
    <t>Стекольные, обойные, облицовочные работы</t>
  </si>
  <si>
    <t>рФЕР-63</t>
  </si>
  <si>
    <t>3,1</t>
  </si>
  <si>
    <t>4</t>
  </si>
  <si>
    <t>57-3-1</t>
  </si>
  <si>
    <t>Разборка плинтусов деревянных и из пластмассовых материалов</t>
  </si>
  <si>
    <t>100 М ПЛИНТУСА</t>
  </si>
  <si>
    <t>ТЕРр57-3-1 Ростовская область. Приказ Минстроя России от 27.02.2015 № 140/пр</t>
  </si>
  <si>
    <t>Полы</t>
  </si>
  <si>
    <t>рФЕР-57</t>
  </si>
  <si>
    <t>4,1</t>
  </si>
  <si>
    <t>5</t>
  </si>
  <si>
    <t>57-2-1</t>
  </si>
  <si>
    <t>Разборка покрытий полов из линолеума и релина</t>
  </si>
  <si>
    <t>100 м2 покрытия</t>
  </si>
  <si>
    <t>ТЕРр57-2-1 Ростовская область. Приказ Минстроя России от 27.02.2015 № 140/пр</t>
  </si>
  <si>
    <t>5,1</t>
  </si>
  <si>
    <t>6</t>
  </si>
  <si>
    <t>57-2-4</t>
  </si>
  <si>
    <t>Разборка покрытий полов цементных</t>
  </si>
  <si>
    <t>ТЕРр57-2-4 Ростовская область. Приказ Минстроя России от 27.02.2015 № 140/пр</t>
  </si>
  <si>
    <t>6,1</t>
  </si>
  <si>
    <t>7</t>
  </si>
  <si>
    <t>63-10-1</t>
  </si>
  <si>
    <t>Разборка облицовки из гипсокартонных листов стен и перегородок</t>
  </si>
  <si>
    <t>100 м2 облицовки</t>
  </si>
  <si>
    <t>ТЕРр63-10-1 Ростовская область. Приказ Минстроя России от 27.02.2015 № 140/пр</t>
  </si>
  <si>
    <t>8</t>
  </si>
  <si>
    <t>61-4-7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</si>
  <si>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</si>
  <si>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100 м2 отремонтированной поверхности</t>
  </si>
  <si>
    <t>ТЕРр61-4-7 Ростовская область. Приказ Минстроя России от 27.02.2015 № 140/пр</t>
  </si>
  <si>
    <t>Штукатрурные работы</t>
  </si>
  <si>
    <t>рФЕР-61</t>
  </si>
  <si>
    <t>8,1</t>
  </si>
  <si>
    <t>9</t>
  </si>
  <si>
    <t>61-26-1</t>
  </si>
  <si>
    <t>Перетирка штукатурки внутренних помещений</t>
  </si>
  <si>
    <t>100 м2 перетертой поверхности</t>
  </si>
  <si>
    <t>ТЕРр61-26-1 Ростовская область. Приказ Минстроя России от 27.02.2015 № 140/пр</t>
  </si>
  <si>
    <t>10</t>
  </si>
  <si>
    <t>т01-01-001-41</t>
  </si>
  <si>
    <t>Погрузка при автомобильных перевозках мусора строительного с погрузкой вручную</t>
  </si>
  <si>
    <t>1 Т ГРУЗА</t>
  </si>
  <si>
    <t>ТЕРпгт01-01-001-41 Ростовская область. Приказ Минстроя России от 27.02.2015 № 140/пр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</si>
  <si>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</si>
  <si>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</si>
  <si>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</si>
  <si>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11</t>
  </si>
  <si>
    <t>т03-21-001-30</t>
  </si>
  <si>
    <t>Перевозка грузов I класса автомобилями-самосвалами грузоподъемностью 10 т работающих вне карьера на расстояние до 30 км</t>
  </si>
  <si>
    <t>ТЕРпгт03-21-001-30 Ростовская область. Приказ Минстроя России от 27.02.2015 № 140/пр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</si>
  <si>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</si>
  <si>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</si>
  <si>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</si>
  <si>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12</t>
  </si>
  <si>
    <t>10-01-039-3</t>
  </si>
  <si>
    <t>Установка блоков в наружных и внутренних дверных проемах в перегородках и деревянных нерубленых стенах, площадь проема до 3 м2</t>
  </si>
  <si>
    <t>100 м2 проемов</t>
  </si>
  <si>
    <t>ТЕР 10-01-039-3 Ростовская область. Приказ Минстроя России от 27.02.2015 № 140/пр</t>
  </si>
  <si>
    <t>)*1,25</t>
  </si>
  <si>
    <t>)*1,15</t>
  </si>
  <si>
    <t>Общестроительные работы</t>
  </si>
  <si>
    <t>Деревянные конструкции</t>
  </si>
  <si>
    <t>ФЕР-10</t>
  </si>
  <si>
    <t>Поправка: МДС 81-35.2004, п.4.7</t>
  </si>
  <si>
    <t>*0,9</t>
  </si>
  <si>
    <t>*0,85</t>
  </si>
  <si>
    <t>12,1</t>
  </si>
  <si>
    <t>203-0205</t>
  </si>
  <si>
    <t>Блоки дверные двупольные с полотном глухим ДГ 21-13, площадь 2,63 м2</t>
  </si>
  <si>
    <t>м2</t>
  </si>
  <si>
    <t>ТССЦ Ростовская область. Приказ Минстроя России от 27.02.2015 № 140/пр, сб.203, поз.0205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</si>
  <si>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</si>
  <si>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</si>
  <si>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</si>
  <si>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13</t>
  </si>
  <si>
    <t>203-0603</t>
  </si>
  <si>
    <t>Блок дверной, одностворчатый, 3-х филёнчатый, глухой сосновый,массивный, без лака, модель FF PUUVALMIS 3P, размер дверного полотна 890x2090 мм</t>
  </si>
  <si>
    <t>компл.</t>
  </si>
  <si>
    <t>ТССЦ Ростовская область. Приказ Минстроя России от 27.02.2015 № 140/пр, сб.203, поз.0603</t>
  </si>
  <si>
    <t>14</t>
  </si>
  <si>
    <t>61-1-11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</si>
  <si>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t>
  </si>
  <si>
    <t>100 м2 поверхности</t>
  </si>
  <si>
    <t>ТЕРр61-1-11 Ростовская область. Приказ Минстроя России от 27.02.2015 № 140/пр</t>
  </si>
  <si>
    <t>15</t>
  </si>
  <si>
    <t>10-05-001-3</t>
  </si>
  <si>
    <t>Устройство перегородок из гипсокартонных листов (ГКЛ) по системе «КНАУФ» с одинарным металлическим каркасом и однослойной обшивкой с обеих сторон (С 111) с двумя дверными проемами</t>
  </si>
  <si>
    <t>100 м2 перегородок (за вычетом проемов)</t>
  </si>
  <si>
    <t>ТЕР 10-05-001-3 Ростовская область. Приказ Минстроя России от 27.02.2015 № 140/пр</t>
  </si>
  <si>
    <t>16</t>
  </si>
  <si>
    <t>15-02-024-4</t>
  </si>
  <si>
    <t>Облицовка древесноволокнистыми листами стен при отделке под оклейку обоями</t>
  </si>
  <si>
    <t>100 м2 отделываемой поверхности</t>
  </si>
  <si>
    <t>ТЕР 15-02-024-4 Ростовская область. Приказ Минстроя России от 27.02.2015 № 140/пр</t>
  </si>
  <si>
    <t>Отделочные работы</t>
  </si>
  <si>
    <t>ФЕР-15</t>
  </si>
  <si>
    <t>16,1</t>
  </si>
  <si>
    <t>101-0652</t>
  </si>
  <si>
    <t>Плиты древесноволокнистые мокрого способа производства мягкие М-2 толщиной 12 мм</t>
  </si>
  <si>
    <t>1000 м2</t>
  </si>
  <si>
    <t>ТССЦ Ростовская область. Приказ Минстроя России от 27.02.2015 № 140/пр, сб.101, поз.0652</t>
  </si>
  <si>
    <t>17</t>
  </si>
  <si>
    <t>101-2509</t>
  </si>
  <si>
    <t>Листы гипсокартонные ГКЛ 12,5 мм</t>
  </si>
  <si>
    <t>ТССЦ Ростовская область. Приказ Минстроя России от 27.02.2015 № 140/пр, сб.101, поз.2509</t>
  </si>
  <si>
    <t>18</t>
  </si>
  <si>
    <t>15-02-019-3</t>
  </si>
  <si>
    <t>Сплошное выравнивание внутренних поверхностей (однослойное оштукатуривание)из сухих растворных смесей толщиной до 10 мм стен</t>
  </si>
  <si>
    <t>100 м2 оштукатуриваемой поверхности</t>
  </si>
  <si>
    <t>ТЕР 15-02-019-3 Ростовская область. Приказ Минстроя России от 27.02.2015 № 140/пр</t>
  </si>
  <si>
    <t>18,1</t>
  </si>
  <si>
    <t>101-2430</t>
  </si>
  <si>
    <t>Грунтовка «Тифенгрунд», КНАУФ</t>
  </si>
  <si>
    <t>кг</t>
  </si>
  <si>
    <t>ТССЦ Ростовская область. Приказ Минстроя России от 27.02.2015 № 140/пр, сб.101, поз.2430</t>
  </si>
  <si>
    <t>18,2</t>
  </si>
  <si>
    <t>402-0070</t>
  </si>
  <si>
    <t>Смесь сухая для заделки швов (фуга) АТЛАС растворная для ручной работы</t>
  </si>
  <si>
    <t>ТССЦ Ростовская область. Приказ Минстроя России от 27.02.2015 № 140/пр, сб.402, поз.0070</t>
  </si>
  <si>
    <t>18,3</t>
  </si>
  <si>
    <t>402-0020</t>
  </si>
  <si>
    <t>Смесь штукатурная «Гольдбанд», КНАУФ</t>
  </si>
  <si>
    <t>ТССЦ Ростовская область. Приказ Минстроя России от 27.02.2015 № 140/пр, сб.402, поз.0020</t>
  </si>
  <si>
    <t>19</t>
  </si>
  <si>
    <t>61-1-9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</si>
  <si>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</si>
  <si>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ТЕРр61-1-9 Ростовская область. Приказ Минстроя России от 27.02.2015 № 140/пр</t>
  </si>
  <si>
    <t>20</t>
  </si>
  <si>
    <t>15-06-001-2</t>
  </si>
  <si>
    <t>Оклейка обоями стен по монолитной штукатурке и бетону тиснеными и плотными</t>
  </si>
  <si>
    <t>100 м2 оклеиваемой и обиваемой поверхности</t>
  </si>
  <si>
    <t>ТЕР 15-06-001-2 Ростовская область. Приказ Минстроя России от 27.02.2015 № 140/пр</t>
  </si>
  <si>
    <t>20,1</t>
  </si>
  <si>
    <t>101-1992</t>
  </si>
  <si>
    <t>Обои высококачественные</t>
  </si>
  <si>
    <t>100 м2</t>
  </si>
  <si>
    <t>ТССЦ Ростовская область. Приказ Минстроя России от 27.02.2015 № 140/пр, сб.101, поз.1992</t>
  </si>
  <si>
    <t>21</t>
  </si>
  <si>
    <t>101-3938</t>
  </si>
  <si>
    <t>Стеклообои TASSOGLAS, рогожка крупная</t>
  </si>
  <si>
    <t>ТССЦ Ростовская область. Приказ Минстроя России от 27.02.2015 № 140/пр, сб.101, поз.3938</t>
  </si>
  <si>
    <t>22</t>
  </si>
  <si>
    <t>15-06-001-5</t>
  </si>
  <si>
    <t>Оклейка обоями стен по листовым материалам, гипсобетонным и гипсолитовым поверхностям тиснеными и плотными</t>
  </si>
  <si>
    <t>ТЕР 15-06-001-5 Ростовская область. Приказ Минстроя России от 27.02.2015 № 140/пр</t>
  </si>
  <si>
    <t>22,1</t>
  </si>
  <si>
    <t>23</t>
  </si>
  <si>
    <t>24</t>
  </si>
  <si>
    <t>15-04-005-9</t>
  </si>
  <si>
    <t>Окраска поливинилацетатными водоэмульсионными составами высококачественная по сборным конструкциям стен, подготовленным под окраску</t>
  </si>
  <si>
    <t>100 м2 окрашиваемой поверхности</t>
  </si>
  <si>
    <t>ТЕР 15-04-005-9 Ростовская область. Приказ Минстроя России от 27.02.2015 № 140/пр</t>
  </si>
  <si>
    <t>25</t>
  </si>
  <si>
    <t>15-04-005-7</t>
  </si>
  <si>
    <t>Окраска поливинилацетатными водоэмульсионными составами высококачественная по штукатурке стен</t>
  </si>
  <si>
    <t>ТЕР 15-04-005-7 Ростовская область. Приказ Минстроя России от 27.02.2015 № 140/пр</t>
  </si>
  <si>
    <t>26</t>
  </si>
  <si>
    <t>15-01-047-15</t>
  </si>
  <si>
    <t>Устройство подвесных потолков типа &lt;Армстронг&gt; по каркасу из оцинкованного профиля</t>
  </si>
  <si>
    <t>100 м2 поверхности облицовки</t>
  </si>
  <si>
    <t>ТЕР 15-01-047-15 Ростовская область. Приказ Минстроя России от 27.02.2015 № 140/пр</t>
  </si>
  <si>
    <t>27</t>
  </si>
  <si>
    <t>15-04-005-10</t>
  </si>
  <si>
    <t>Окраска поливинилацетатными водоэмульсионными составами высококачественная по сборным конструкциям потолков, подготовленным под окраску</t>
  </si>
  <si>
    <t>ТЕР 15-04-005-10 Ростовская область. Приказ Минстроя России от 27.02.2015 № 140/пр</t>
  </si>
  <si>
    <t>28</t>
  </si>
  <si>
    <t>20-02-002-2</t>
  </si>
  <si>
    <t>Установка решеток жалюзийных площадью в свету до 1,0 м2</t>
  </si>
  <si>
    <t>1 решетка</t>
  </si>
  <si>
    <t>ТЕР 20-02-002-2 Ростовская область. Приказ Минстроя России от 27.02.2015 № 140/пр</t>
  </si>
  <si>
    <t>Вентиляция и кондиционирование</t>
  </si>
  <si>
    <t>ФЕР-20</t>
  </si>
  <si>
    <t>29</t>
  </si>
  <si>
    <t>101-3054</t>
  </si>
  <si>
    <t>Решетка радиаторная ПВХ, размером 0,6х1,2 м</t>
  </si>
  <si>
    <t>ТССЦ Ростовская область. Приказ Минстроя России от 27.02.2015 № 140/пр, сб.101, поз.3054</t>
  </si>
  <si>
    <t>30</t>
  </si>
  <si>
    <t>11-01-011-3</t>
  </si>
  <si>
    <t>Устройство стяжек бетонных толщиной 20 мм</t>
  </si>
  <si>
    <t>100 м2 стяжки</t>
  </si>
  <si>
    <t>ТЕР 11-01-011-3 Ростовская область. Приказ Минстроя России от 27.02.2015 № 140/пр</t>
  </si>
  <si>
    <t>ФЕР-11</t>
  </si>
  <si>
    <t>31</t>
  </si>
  <si>
    <t>11-01-011-4</t>
  </si>
  <si>
    <t>Устройство стяжек на каждые 5 мм изменения толщины стяжки добавлять или исключать к расценке 11-01-011-03</t>
  </si>
  <si>
    <t>ТЕР 11-01-011-4 Ростовская область. Приказ Минстроя России от 27.02.2015 № 140/пр</t>
  </si>
  <si>
    <t>*6</t>
  </si>
  <si>
    <t>)*1,25*6</t>
  </si>
  <si>
    <t>)*1,15*6</t>
  </si>
  <si>
    <t>32</t>
  </si>
  <si>
    <t>11-01-036-4</t>
  </si>
  <si>
    <t>Устройство покрытий из линолеума насухо со свариванием полотнищ в стыках</t>
  </si>
  <si>
    <t>ТЕР 11-01-036-4 Ростовская область. Приказ Минстроя России от 27.02.2015 № 140/пр</t>
  </si>
  <si>
    <t>32,1</t>
  </si>
  <si>
    <t>101-0562</t>
  </si>
  <si>
    <t>Линолеум поливинилхлоридный на теплоизолирующей подоснове марок ПР-ВТ, ВК-ВТ, ЭК-ВТ</t>
  </si>
  <si>
    <t>ТССЦ Ростовская область. Приказ Минстроя России от 27.02.2015 № 140/пр, сб.101, поз.0562</t>
  </si>
  <si>
    <t>33</t>
  </si>
  <si>
    <t>101-7170</t>
  </si>
  <si>
    <t>Линолеум коммерческий гомогенный "ТАРКЕТТ iQ MEGALIT" (толщина 2 мм, класс 34/43, пож. безопасность Г4, В3, РП1, Д2, Т2)</t>
  </si>
  <si>
    <t>ТССЦ Ростовская область. Приказ Минстроя России от 27.02.2015 № 140/пр, сб.101, поз.7170</t>
  </si>
  <si>
    <t>34</t>
  </si>
  <si>
    <t>11-01-040-3</t>
  </si>
  <si>
    <t>Устройство плинтусов поливинилхлоридных на винтах самонарезающих</t>
  </si>
  <si>
    <t>ТЕР 11-01-040-3 Ростовская область. Приказ Минстроя России от 27.02.2015 № 140/пр</t>
  </si>
  <si>
    <t>35</t>
  </si>
  <si>
    <t>46-03-011-1</t>
  </si>
  <si>
    <t>Пробивка в кирпичных стенах борозд площадью сечения до 20 см2</t>
  </si>
  <si>
    <t>100 м борозд</t>
  </si>
  <si>
    <t>ТЕР 46-03-011-1 Ростовская область. Приказ Минстроя России от 27.02.2015 № 140/пр</t>
  </si>
  <si>
    <t>Реконструкция зданий и сооружений</t>
  </si>
  <si>
    <t>ФЕР-46</t>
  </si>
  <si>
    <t>36</t>
  </si>
  <si>
    <t>46-03-017-5</t>
  </si>
  <si>
    <t>Заделка отверстий, гнезд и борозд в стенах и перегородках бетонных площадью до 0,1 м2</t>
  </si>
  <si>
    <t>1 м3 заделки</t>
  </si>
  <si>
    <t>ТЕР 46-03-017-5 Ростовская область. Приказ Минстроя России от 27.02.2015 № 140/пр</t>
  </si>
  <si>
    <t>37</t>
  </si>
  <si>
    <t>м08-02-409-4</t>
  </si>
  <si>
    <t>Труба винипластовая по установленным конструкциям, по потолкам, диаметр до 50 мм</t>
  </si>
  <si>
    <t>100 м</t>
  </si>
  <si>
    <t>ТЕРм08-02-409-4 Ростовская область. Приказ Минстроя России от 27.02.2015 № 140/пр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</si>
  <si>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</si>
  <si>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</si>
  <si>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</si>
  <si>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38</t>
  </si>
  <si>
    <t>м08-02-409-1</t>
  </si>
  <si>
    <t>Труба винипластовая по установленным конструкциям, по стенам и колоннам с креплением скобами, диаметр до 25 мм</t>
  </si>
  <si>
    <t>ТЕРм08-02-409-1 Ростовская область. Приказ Минстроя России от 27.02.2015 № 140/пр</t>
  </si>
  <si>
    <t>39</t>
  </si>
  <si>
    <t>м08-02-412-2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</si>
  <si>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</si>
  <si>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ТЕРм08-02-412-2 Ростовская область. Приказ Минстроя России от 27.02.2015 № 140/пр</t>
  </si>
  <si>
    <t>40</t>
  </si>
  <si>
    <t>м08-02-412-3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</si>
  <si>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16 мм2</t>
  </si>
  <si>
    <t>ТЕРм08-02-412-3 Ростовская область. Приказ Минстроя России от 27.02.2015 № 140/пр</t>
  </si>
  <si>
    <t>41</t>
  </si>
  <si>
    <t>м08-02-412-10</t>
  </si>
  <si>
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35 мм2</t>
  </si>
  <si>
    <t>ТЕРм08-02-412-10 Ростовская область. Приказ Минстроя России от 27.02.2015 № 140/пр</t>
  </si>
  <si>
    <t>42</t>
  </si>
  <si>
    <t>м08-03-591-9</t>
  </si>
  <si>
    <t>Розетка штепсельная утопленного типа при скрытой проводке</t>
  </si>
  <si>
    <t>100 шт.</t>
  </si>
  <si>
    <t>ТЕРм08-03-591-9 Ростовская область. Приказ Минстроя России от 27.02.2015 № 140/пр</t>
  </si>
  <si>
    <t>43</t>
  </si>
  <si>
    <t>м08-03-591-5</t>
  </si>
  <si>
    <t>Выключатель двухклавишный утопленного типа при скрытой проводке</t>
  </si>
  <si>
    <t>ТЕРм08-03-591-5 Ростовская область. Приказ Минстроя России от 27.02.2015 № 140/пр</t>
  </si>
  <si>
    <t>44</t>
  </si>
  <si>
    <t>м08-03-594-14</t>
  </si>
  <si>
    <t>Светильник в подвесных потолках, устанавливаемый на профиле, количество ламп в светильнике до 4</t>
  </si>
  <si>
    <t>ТЕРм08-03-594-14 Ростовская область. Приказ Минстроя России от 27.02.2015 № 140/пр</t>
  </si>
  <si>
    <t>45</t>
  </si>
  <si>
    <t>103-1393</t>
  </si>
  <si>
    <t>Трубы из непластифицированного поливинилхлорида (НПВХ) для электропроводок диаметром 20 мм</t>
  </si>
  <si>
    <t>м</t>
  </si>
  <si>
    <t>ТССЦ Ростовская область. Приказ Минстроя России от 27.02.2015 № 140/пр, сб.103, поз.1393</t>
  </si>
  <si>
    <t>46</t>
  </si>
  <si>
    <t>501-8482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</si>
  <si>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</t>
  </si>
  <si>
    <t>1000 м</t>
  </si>
  <si>
    <t>ТССЦ Ростовская область. Приказ Минстроя России от 27.02.2015 № 140/пр, сб.501, поз.8482</t>
  </si>
  <si>
    <t>1000 М</t>
  </si>
  <si>
    <t>47</t>
  </si>
  <si>
    <t>501-8483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</si>
  <si>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2,5 мм2</t>
  </si>
  <si>
    <t>ТССЦ Ростовская область. Приказ Минстроя России от 27.02.2015 № 140/пр, сб.501, поз.8483</t>
  </si>
  <si>
    <t>48</t>
  </si>
  <si>
    <t>Прайс 220Вольт</t>
  </si>
  <si>
    <t>Розетка SCHNEIDER ELECTRIC GSL000120 Glossa, скрытой проводки двухгнездная  139/1,2/7,04</t>
  </si>
  <si>
    <t>шт.</t>
  </si>
  <si>
    <t>ТССЦ Ростовская область. Приказ Минстроя России от 27.02.2015 № 140/пр, сб.503, поз.0474</t>
  </si>
  <si>
    <t>=16,45</t>
  </si>
  <si>
    <t>49</t>
  </si>
  <si>
    <t>Выключатель WESSEN VS516-252-18, двухклавишный для скрытой проводки  180/1,2/7,04</t>
  </si>
  <si>
    <t>ТССЦ Ростовская область. Приказ Минстроя России от 27.02.2015 № 140/пр, сб.509, поз.1444</t>
  </si>
  <si>
    <t>50</t>
  </si>
  <si>
    <t>Прайс ЭТМ</t>
  </si>
  <si>
    <t>Светодиодный светильник ДВО/ДПО Премиум встраиваемый/накладной 595*595*50мм 36ВТ 3950К для образовательных учреждений 3312/1,2/7,04</t>
  </si>
  <si>
    <t>=392,05</t>
  </si>
  <si>
    <t>Материалы, изделия и конструкции</t>
  </si>
  <si>
    <t>материалы (03)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</si>
  <si>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</si>
  <si>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</si>
  <si>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</si>
  <si>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</si>
  <si>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</si>
  <si>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</si>
  <si>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</si>
  <si>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</si>
  <si>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</si>
  <si>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</si>
  <si>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</si>
  <si>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</si>
  <si>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</si>
  <si>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</si>
  <si>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</si>
  <si>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</si>
  <si>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</si>
  <si>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</si>
  <si>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</si>
  <si>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</si>
  <si>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</si>
  <si>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</si>
  <si>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</si>
  <si>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</si>
  <si>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</si>
  <si>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</si>
  <si>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</si>
  <si>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</si>
  <si>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</si>
  <si>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</si>
  <si>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</si>
  <si>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</si>
  <si>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</si>
  <si>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</si>
  <si>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</si>
  <si>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</si>
  <si>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</si>
  <si>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</si>
  <si>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</si>
  <si>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</si>
  <si>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</si>
  <si>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</si>
  <si>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</si>
  <si>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</si>
  <si>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</si>
  <si>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</si>
  <si>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</si>
  <si>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</si>
  <si>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</si>
  <si>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</si>
  <si>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</si>
  <si>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</si>
  <si>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ит1</t>
  </si>
  <si>
    <t>Итого ПЗ</t>
  </si>
  <si>
    <t>ит2</t>
  </si>
  <si>
    <t>Итого НР</t>
  </si>
  <si>
    <t>ит3</t>
  </si>
  <si>
    <t>Итого СП</t>
  </si>
  <si>
    <t>ит4</t>
  </si>
  <si>
    <t>Итого с НР и СП</t>
  </si>
  <si>
    <t>ит5</t>
  </si>
  <si>
    <t>Итого в текущих ценах К-7,04, школы  4-квартал 2019г.</t>
  </si>
  <si>
    <t>ит6</t>
  </si>
  <si>
    <t>комп ндс 20%</t>
  </si>
  <si>
    <t>ит7</t>
  </si>
  <si>
    <t>ВСЕГО: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</si>
  <si>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</si>
  <si>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</si>
  <si>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</si>
  <si>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</si>
  <si>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</si>
  <si>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</si>
  <si>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</si>
  <si>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</si>
  <si>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</si>
  <si>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</si>
  <si>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</si>
  <si>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</si>
  <si>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</si>
  <si>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</si>
  <si>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</si>
  <si>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</si>
  <si>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</si>
  <si>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</si>
  <si>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</si>
  <si>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</si>
  <si>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</si>
  <si>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</si>
  <si>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</si>
  <si>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</si>
  <si>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</si>
  <si>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</si>
  <si>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</si>
  <si>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</si>
  <si>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</si>
  <si>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</si>
  <si>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</si>
  <si>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</si>
  <si>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</si>
  <si>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</si>
  <si>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</si>
  <si>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</si>
  <si>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</si>
  <si>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</si>
  <si>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</si>
  <si>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</si>
  <si>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</si>
  <si>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</si>
  <si>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</si>
  <si>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</si>
  <si>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</si>
  <si>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</si>
  <si>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</si>
  <si>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</si>
  <si>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</si>
  <si>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</si>
  <si>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</si>
  <si>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</si>
  <si>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</si>
  <si>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</si>
  <si>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</si>
  <si>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</si>
  <si>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</si>
  <si>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</si>
  <si>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</si>
  <si>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</si>
  <si>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</si>
  <si>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</si>
  <si>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_OBSM_</t>
  </si>
  <si>
    <t>1-1023-61</t>
  </si>
  <si>
    <t>Рабочий строитель среднего разряда 2,3</t>
  </si>
  <si>
    <t>чел.-ч</t>
  </si>
  <si>
    <t>Затраты труда машинистов</t>
  </si>
  <si>
    <t>чел.час</t>
  </si>
  <si>
    <t>050101</t>
  </si>
  <si>
    <t>ТСЭМ Ростовская область. Приказ Минстроя России от 27.02.2015 № 140/пр сб.05,поз.0101</t>
  </si>
  <si>
    <t>Компрессоры передвижные с двигателем внутреннего сгорания давлением до 686 кПа (7 ат), производительность  до 5 м3/мин</t>
  </si>
  <si>
    <t>маш.-ч</t>
  </si>
  <si>
    <t>330804</t>
  </si>
  <si>
    <t>ТСЭМ Ростовская область. Приказ Минстроя России от 27.02.2015 № 140/пр сб.33,поз.0804</t>
  </si>
  <si>
    <t>Молотки при работе от передвижных компрессорных станций отбойные пневматические</t>
  </si>
  <si>
    <t>1-1022-61</t>
  </si>
  <si>
    <t>Рабочий строитель среднего разряда 2,2</t>
  </si>
  <si>
    <t>1-1020-61</t>
  </si>
  <si>
    <t>Рабочий строитель среднего разряда 2</t>
  </si>
  <si>
    <t>030954</t>
  </si>
  <si>
    <t>ТСЭМ Ростовская область. Приказ Минстроя России от 27.02.2015 № 140/пр сб.03,поз.0954</t>
  </si>
  <si>
    <t>Подъемники грузоподъемностью до 500 кг одномачтовые, высота подъема 45 м</t>
  </si>
  <si>
    <t>1-1030-61</t>
  </si>
  <si>
    <t>Рабочий строитель среднего разряда 3</t>
  </si>
  <si>
    <t>1-1031-61</t>
  </si>
  <si>
    <t>Рабочий строитель среднего разряда 3,1</t>
  </si>
  <si>
    <t>1-1034-61</t>
  </si>
  <si>
    <t>Рабочий строитель среднего разряда 3,4</t>
  </si>
  <si>
    <t>402-0083</t>
  </si>
  <si>
    <t>ТССЦ Ростовская область. Приказ Минстроя России от 27.02.2015 № 140/пр, сб.402, поз.0083</t>
  </si>
  <si>
    <t>Раствор готовый отделочный тяжелый, цементно-известковый 1:1:6</t>
  </si>
  <si>
    <t>м3</t>
  </si>
  <si>
    <t>411-0001</t>
  </si>
  <si>
    <t>ТССЦ Ростовская область. Приказ Минстроя России от 27.02.2015 № 140/пр, сб.411, поз.0001</t>
  </si>
  <si>
    <t>Вода</t>
  </si>
  <si>
    <t>1-1010-61</t>
  </si>
  <si>
    <t>Рабочий строитель среднего разряда 1</t>
  </si>
  <si>
    <t>400051</t>
  </si>
  <si>
    <t>ТСЭМ Ростовская область. Приказ Минстроя России от 27.02.2015 № 140/пр сб.40,поз.0051</t>
  </si>
  <si>
    <t>Автомобиль-самосвал, грузоподъемность до 7 т</t>
  </si>
  <si>
    <t>400052</t>
  </si>
  <si>
    <t>ТСЭМ Ростовская область. Приказ Минстроя России от 27.02.2015 № 140/пр сб.40,поз.0052</t>
  </si>
  <si>
    <t>Автомобиль-самосвал, грузоподъемность до 10 т</t>
  </si>
  <si>
    <t>400001</t>
  </si>
  <si>
    <t>ТСЭМ Ростовская область. Приказ Минстроя России от 27.02.2015 № 140/пр сб.40,поз.0001</t>
  </si>
  <si>
    <t>Автомобили бортовые, грузоподъемность до 5 т</t>
  </si>
  <si>
    <t>101-1705</t>
  </si>
  <si>
    <t>ТССЦ Ростовская область. Приказ Минстроя России от 27.02.2015 № 140/пр, сб.101, поз.1705</t>
  </si>
  <si>
    <t>Пакля пропитанная</t>
  </si>
  <si>
    <t>101-1805</t>
  </si>
  <si>
    <t>ТССЦ Ростовская область. Приказ Минстроя России от 27.02.2015 № 140/пр, сб.101, поз.1805</t>
  </si>
  <si>
    <t>Гвозди строительные</t>
  </si>
  <si>
    <t>102-0053</t>
  </si>
  <si>
    <t>ТССЦ Ростовская область. Приказ Минстроя России от 27.02.2015 № 140/пр, сб.102, поз.0053</t>
  </si>
  <si>
    <t>Доски обрезные хвойных пород длиной 4-6,5 м, шириной 75-150 мм, толщиной 25 мм, III сорта</t>
  </si>
  <si>
    <t>203-0359</t>
  </si>
  <si>
    <t>ТССЦ Ростовская область. Приказ Минстроя России от 27.02.2015 № 140/пр, сб.203, поз.0359</t>
  </si>
  <si>
    <t>Наличники из древесины типа Н-1, Н-2 размером 13х54 мм</t>
  </si>
  <si>
    <t>1-1045-61</t>
  </si>
  <si>
    <t>Рабочий строитель среднего разряда 4,5</t>
  </si>
  <si>
    <t>110901</t>
  </si>
  <si>
    <t>ТСЭМ Ростовская область. Приказ Минстроя России от 27.02.2015 № 140/пр сб.11,поз.0901</t>
  </si>
  <si>
    <t>Растворосмесители передвижные 65 л</t>
  </si>
  <si>
    <t>101-1944</t>
  </si>
  <si>
    <t>ТССЦ Ростовская область. Приказ Минстроя России от 27.02.2015 № 140/пр, сб.101, поз.1944</t>
  </si>
  <si>
    <t>Грунтовка для внутренних работ ВАК-01-У</t>
  </si>
  <si>
    <t>101-3172</t>
  </si>
  <si>
    <t>ТССЦ Ростовская область. Приказ Минстроя России от 27.02.2015 № 140/пр, сб.101, поз.3172</t>
  </si>
  <si>
    <t>Шпатлевка Ветонит ТТ</t>
  </si>
  <si>
    <t>1-1035-61</t>
  </si>
  <si>
    <t>Рабочий строитель среднего разряда 3,5</t>
  </si>
  <si>
    <t>134041</t>
  </si>
  <si>
    <t>ТСЭМ Ростовская область. Приказ Минстроя России от 27.02.2015 № 140/пр сб.13,поз.4041</t>
  </si>
  <si>
    <t>Шуруповерт</t>
  </si>
  <si>
    <t>330901</t>
  </si>
  <si>
    <t>ТСЭМ Ростовская область. Приказ Минстроя России от 27.02.2015 № 140/пр сб.33,поз.0901</t>
  </si>
  <si>
    <t>Ножницы электрические</t>
  </si>
  <si>
    <t>331451</t>
  </si>
  <si>
    <t>ТСЭМ Ростовская область. Приказ Минстроя России от 27.02.2015 № 140/пр сб.33,поз.1451</t>
  </si>
  <si>
    <t>Перфораторы электрические</t>
  </si>
  <si>
    <t>101-2437</t>
  </si>
  <si>
    <t>ТССЦ Ростовская область. Приказ Минстроя России от 27.02.2015 № 140/пр, сб.101, поз.2437</t>
  </si>
  <si>
    <t>Шпаклевка «Унифлот», КНАУФ</t>
  </si>
  <si>
    <t>101-2438</t>
  </si>
  <si>
    <t>ТССЦ Ростовская область. Приказ Минстроя России от 27.02.2015 № 140/пр, сб.101, поз.2438</t>
  </si>
  <si>
    <t>Шпаклевка «Фугенфюллер», КНАУФ</t>
  </si>
  <si>
    <t>101-2474</t>
  </si>
  <si>
    <t>ТССЦ Ростовская область. Приказ Минстроя России от 27.02.2015 № 140/пр, сб.101, поз.2474</t>
  </si>
  <si>
    <t>Лента бумажная для повышения трещиностойкости стыков ГКЛ и ГВЛ</t>
  </si>
  <si>
    <t>101-2480</t>
  </si>
  <si>
    <t>ТССЦ Ростовская область. Приказ Минстроя России от 27.02.2015 № 140/пр, сб.101, поз.2480</t>
  </si>
  <si>
    <t>Лента разделительная для сопряжения потолка из ЛГК со стеной</t>
  </si>
  <si>
    <t>101-2485</t>
  </si>
  <si>
    <t>ТССЦ Ростовская область. Приказ Минстроя России от 27.02.2015 № 140/пр, сб.101, поз.2485</t>
  </si>
  <si>
    <t>Лента эластичная самоклеящаяся для профилей направляющих «Дихтунгсбанд» 50/30000 мм</t>
  </si>
  <si>
    <t>101-2583</t>
  </si>
  <si>
    <t>ТССЦ Ростовская область. Приказ Минстроя России от 27.02.2015 № 140/пр, сб.101, поз.2583</t>
  </si>
  <si>
    <t>Шуруп самонарезающий (TN) 3,5/25 мм</t>
  </si>
  <si>
    <t>101-2589</t>
  </si>
  <si>
    <t>ТССЦ Ростовская область. Приказ Минстроя России от 27.02.2015 № 140/пр, сб.101, поз.2589</t>
  </si>
  <si>
    <t>Дюбель-гвоздь 6/39 мм</t>
  </si>
  <si>
    <t>101-2590</t>
  </si>
  <si>
    <t>ТССЦ Ростовская область. Приказ Минстроя России от 27.02.2015 № 140/пр, сб.101, поз.2590</t>
  </si>
  <si>
    <t>Дюбель с шурупом 6/35 мм</t>
  </si>
  <si>
    <t>201-0786</t>
  </si>
  <si>
    <t>ТССЦ Ростовская область. Приказ Минстроя России от 27.02.2015 № 140/пр, сб.201, поз.0786</t>
  </si>
  <si>
    <t>Профиль направляющий ПН-2 50/40/0,6</t>
  </si>
  <si>
    <t>201-0805</t>
  </si>
  <si>
    <t>ТССЦ Ростовская область. Приказ Минстроя России от 27.02.2015 № 140/пр, сб.201, поз.0805</t>
  </si>
  <si>
    <t>Профиль стоечный ПС-2 50/50/0,6</t>
  </si>
  <si>
    <t>201-0812</t>
  </si>
  <si>
    <t>ТССЦ Ростовская область. Приказ Минстроя России от 27.02.2015 № 140/пр, сб.201, поз.0812</t>
  </si>
  <si>
    <t>Верхний уголок для крепления несущих элементов двери 100x123 мм</t>
  </si>
  <si>
    <t>201-0814</t>
  </si>
  <si>
    <t>ТССЦ Ростовская область. Приказ Минстроя России от 27.02.2015 № 140/пр, сб.201, поз.0814</t>
  </si>
  <si>
    <t>Нижний уголок для крепления несущих элементов двери 100x123 мм</t>
  </si>
  <si>
    <t>201-0832</t>
  </si>
  <si>
    <t>ТССЦ Ростовская область. Приказ Минстроя России от 27.02.2015 № 140/пр, сб.201, поз.0832</t>
  </si>
  <si>
    <t>Бруски деревянные 50*50 мм</t>
  </si>
  <si>
    <t>1-1027-61</t>
  </si>
  <si>
    <t>Рабочий строитель среднего разряда 2,7</t>
  </si>
  <si>
    <t>101-0162</t>
  </si>
  <si>
    <t>ТССЦ Ростовская область. Приказ Минстроя России от 27.02.2015 № 140/пр, сб.101, поз.0162</t>
  </si>
  <si>
    <t>Гвозди отделочные круглые 1,6x25 мм</t>
  </si>
  <si>
    <t>101-1839</t>
  </si>
  <si>
    <t>ТССЦ Ростовская область. Приказ Минстроя России от 27.02.2015 № 140/пр, сб.101, поз.1839</t>
  </si>
  <si>
    <t>Клей казеиновый</t>
  </si>
  <si>
    <t>102-0025</t>
  </si>
  <si>
    <t>ТССЦ Ростовская область. Приказ Минстроя России от 27.02.2015 № 140/пр, сб.102, поз.0025</t>
  </si>
  <si>
    <t>Бруски обрезные хвойных пород длиной 4-6,5 м, шириной 75-150 мм, толщиной 40-75 мм, III сорта</t>
  </si>
  <si>
    <t>402-0086</t>
  </si>
  <si>
    <t>ТССЦ Ростовская область. Приказ Минстроя России от 27.02.2015 № 140/пр, сб.402, поз.0086</t>
  </si>
  <si>
    <t>Раствор готовый отделочный тяжелый, известковый 1:2,5</t>
  </si>
  <si>
    <t>405-0219</t>
  </si>
  <si>
    <t>ТССЦ Ростовская область. Приказ Минстроя России от 27.02.2015 № 140/пр, сб.405, поз.0219</t>
  </si>
  <si>
    <t>Гипсовые вяжущие, марка Г3</t>
  </si>
  <si>
    <t>1-1036-61</t>
  </si>
  <si>
    <t>Рабочий строитель среднего разряда 3,6</t>
  </si>
  <si>
    <t>030101</t>
  </si>
  <si>
    <t>ТСЭМ Ростовская область. Приказ Минстроя России от 27.02.2015 № 140/пр сб.03,поз.0101</t>
  </si>
  <si>
    <t>Автопогрузчики 5 т</t>
  </si>
  <si>
    <t>1-1041-61</t>
  </si>
  <si>
    <t>Рабочий строитель среднего разряда 4,1</t>
  </si>
  <si>
    <t>101-1712</t>
  </si>
  <si>
    <t>ТССЦ Ростовская область. Приказ Минстроя России от 27.02.2015 № 140/пр, сб.101, поз.1712</t>
  </si>
  <si>
    <t>Шпатлевка клеевая</t>
  </si>
  <si>
    <t>101-1757</t>
  </si>
  <si>
    <t>ТССЦ Ростовская область. Приказ Минстроя России от 27.02.2015 № 140/пр, сб.101, поз.1757</t>
  </si>
  <si>
    <t>Ветошь</t>
  </si>
  <si>
    <t>101-1817</t>
  </si>
  <si>
    <t>ТССЦ Ростовская область. Приказ Минстроя России от 27.02.2015 № 140/пр, сб.101, поз.1817</t>
  </si>
  <si>
    <t>Клей для обоев КМЦ</t>
  </si>
  <si>
    <t>101-1829</t>
  </si>
  <si>
    <t>ТССЦ Ростовская область. Приказ Минстроя России от 27.02.2015 № 140/пр, сб.101, поз.1829</t>
  </si>
  <si>
    <t>Бумага ролевая</t>
  </si>
  <si>
    <t>409-0639</t>
  </si>
  <si>
    <t>ТССЦ Ростовская область. Приказ Минстроя России от 27.02.2015 № 140/пр, сб.409, поз.0639</t>
  </si>
  <si>
    <t>Пемза шлаковая (щебень пористый из металлургического шлака), марка 600, фракция 5-10 мм</t>
  </si>
  <si>
    <t>1-1040-61</t>
  </si>
  <si>
    <t>Рабочий строитель среднего разряда 4</t>
  </si>
  <si>
    <t>101-1596</t>
  </si>
  <si>
    <t>ТССЦ Ростовская область. Приказ Минстроя России от 27.02.2015 № 140/пр, сб.101, поз.1596</t>
  </si>
  <si>
    <t>Шкурка шлифовальная двухслойная с зернистостью 40-25</t>
  </si>
  <si>
    <t>101-1959</t>
  </si>
  <si>
    <t>ТССЦ Ростовская область. Приказ Минстроя России от 27.02.2015 № 140/пр, сб.101, поз.1959</t>
  </si>
  <si>
    <t>Краска водоэмульсионная ВЭАК-1180</t>
  </si>
  <si>
    <t>1-1038-61</t>
  </si>
  <si>
    <t>Рабочий строитель среднего разряда 3,8</t>
  </si>
  <si>
    <t>330206</t>
  </si>
  <si>
    <t>ТСЭМ Ростовская область. Приказ Минстроя России от 27.02.2015 № 140/пр сб.33,поз.0206</t>
  </si>
  <si>
    <t>Дрели электрические</t>
  </si>
  <si>
    <t>101-2414</t>
  </si>
  <si>
    <t>ТССЦ Ростовская область. Приказ Минстроя России от 27.02.2015 № 140/пр, сб.101, поз.2414</t>
  </si>
  <si>
    <t>Панели потолочные с комплектующими «Армстронг»</t>
  </si>
  <si>
    <t>021141</t>
  </si>
  <si>
    <t>ТСЭМ Ростовская область. Приказ Минстроя России от 27.02.2015 № 140/пр сб.02,поз.1141</t>
  </si>
  <si>
    <t>Краны на автомобильном ходу при работе на других видах строительства 10 т</t>
  </si>
  <si>
    <t>040502</t>
  </si>
  <si>
    <t>ТСЭМ Ростовская область. Приказ Минстроя России от 27.02.2015 № 140/пр сб.04,поз.0502</t>
  </si>
  <si>
    <t>Установки для сварки ручной дуговой (постоянного тока)</t>
  </si>
  <si>
    <t>101-1522</t>
  </si>
  <si>
    <t>ТССЦ Ростовская область. Приказ Минстроя России от 27.02.2015 № 140/пр, сб.101, поз.1522</t>
  </si>
  <si>
    <t>Электроды диаметром 5 мм Э42А</t>
  </si>
  <si>
    <t>101-1714</t>
  </si>
  <si>
    <t>ТССЦ Ростовская область. Приказ Минстроя России от 27.02.2015 № 140/пр, сб.101, поз.1714</t>
  </si>
  <si>
    <t>Болты с гайками и шайбами строительные</t>
  </si>
  <si>
    <t>204-0004</t>
  </si>
  <si>
    <t>ТССЦ Ростовская область. Приказ Минстроя России от 27.02.2015 № 140/пр, сб.204, поз.0004</t>
  </si>
  <si>
    <t>Горячекатаная арматурная сталь гладкая класса А-I, диаметром 12 мм</t>
  </si>
  <si>
    <t>402-0004</t>
  </si>
  <si>
    <t>ТССЦ Ростовская область. Приказ Минстроя России от 27.02.2015 № 140/пр, сб.402, поз.0004</t>
  </si>
  <si>
    <t>Раствор готовый кладочный цементный марки 100</t>
  </si>
  <si>
    <t>111301</t>
  </si>
  <si>
    <t>ТСЭМ Ростовская область. Приказ Минстроя России от 27.02.2015 № 140/пр сб.11,поз.1301</t>
  </si>
  <si>
    <t>Вибратор поверхностный</t>
  </si>
  <si>
    <t>401-0085</t>
  </si>
  <si>
    <t>ТССЦ Ростовская область. Приказ Минстроя России от 27.02.2015 № 140/пр, сб.401, поз.0085</t>
  </si>
  <si>
    <t>Бетон тяжелый, крупность заполнителя 10 мм, класс В12,5 (М150)</t>
  </si>
  <si>
    <t>340321</t>
  </si>
  <si>
    <t>ТСЭМ Ростовская область. Приказ Минстроя России от 27.02.2015 № 140/пр сб.34,поз.0321</t>
  </si>
  <si>
    <t>Машины для сварки линолеума</t>
  </si>
  <si>
    <t>101-2025</t>
  </si>
  <si>
    <t>ТССЦ Ростовская область. Приказ Минстроя России от 27.02.2015 № 140/пр, сб.101, поз.2025</t>
  </si>
  <si>
    <t>Лента полимерная (фторопластовая) для сварки линолеума</t>
  </si>
  <si>
    <t>101-2201</t>
  </si>
  <si>
    <t>ТССЦ Ростовская область. Приказ Минстроя России от 27.02.2015 № 140/пр, сб.101, поз.2201</t>
  </si>
  <si>
    <t>Дюбели распорные полиэтиленовые 6х30 мм</t>
  </si>
  <si>
    <t>10 шт.</t>
  </si>
  <si>
    <t>101-4282</t>
  </si>
  <si>
    <t>ТССЦ Ростовская область. Приказ Минстроя России от 27.02.2015 № 140/пр, сб.101, поз.4282</t>
  </si>
  <si>
    <t>Винты самонарезающие остроконечные длиной 35 мм</t>
  </si>
  <si>
    <t>101-4847</t>
  </si>
  <si>
    <t>ТССЦ Ростовская область. Приказ Минстроя России от 27.02.2015 № 140/пр, сб.101, поз.4847</t>
  </si>
  <si>
    <t>Уголок наружный для пластикового плинтуса, высота 48 мм</t>
  </si>
  <si>
    <t>101-4848</t>
  </si>
  <si>
    <t>ТССЦ Ростовская область. Приказ Минстроя России от 27.02.2015 № 140/пр, сб.101, поз.4848</t>
  </si>
  <si>
    <t>Уголок внутренний для пластикового плинтуса, высота 48 мм</t>
  </si>
  <si>
    <t>101-4849</t>
  </si>
  <si>
    <t>ТССЦ Ростовская область. Приказ Минстроя России от 27.02.2015 № 140/пр, сб.101, поз.4849</t>
  </si>
  <si>
    <t>Соединитель для пластикового плинтуса, высота 48 мм</t>
  </si>
  <si>
    <t>101-4850</t>
  </si>
  <si>
    <t>ТССЦ Ростовская область. Приказ Минстроя России от 27.02.2015 № 140/пр, сб.101, поз.4850</t>
  </si>
  <si>
    <t>Заглушка торцевая для пластикового плинтуса левая, высота 48 мм</t>
  </si>
  <si>
    <t>101-4851</t>
  </si>
  <si>
    <t>ТССЦ Ростовская область. Приказ Минстроя России от 27.02.2015 № 140/пр, сб.101, поз.4851</t>
  </si>
  <si>
    <t>Заглушки торцевая для пластикового плинтуса правая, высота 48 мм</t>
  </si>
  <si>
    <t>101-4852</t>
  </si>
  <si>
    <t>ТССЦ Ростовская область. Приказ Минстроя России от 27.02.2015 № 140/пр, сб.101, поз.4852</t>
  </si>
  <si>
    <t>Плинтуса для полов пластиковые, 19х48 мм</t>
  </si>
  <si>
    <t>1-1024-61</t>
  </si>
  <si>
    <t>Рабочий строитель среднего разряда 2,4</t>
  </si>
  <si>
    <t>030401</t>
  </si>
  <si>
    <t>ТСЭМ Ростовская область. Приказ Минстроя России от 27.02.2015 № 140/пр сб.03,поз.0401</t>
  </si>
  <si>
    <t>Лебедки электрические тяговым усилием до 5,79 кН (0,59 т)</t>
  </si>
  <si>
    <t>101-0797</t>
  </si>
  <si>
    <t>ТССЦ Ростовская область. Приказ Минстроя России от 27.02.2015 № 140/пр, сб.101, поз.0797</t>
  </si>
  <si>
    <t>Проволока горячекатаная в мотках, диаметром 6,3-6,5 мм</t>
  </si>
  <si>
    <t>102-0057</t>
  </si>
  <si>
    <t>ТССЦ Ростовская область. Приказ Минстроя России от 27.02.2015 № 140/пр, сб.102, поз.0057</t>
  </si>
  <si>
    <t>Доски обрезные хвойных пород длиной 4-6,5 м, шириной 75-150 мм, толщиной 32-40 мм, III сорта</t>
  </si>
  <si>
    <t>401-0066</t>
  </si>
  <si>
    <t>ТССЦ Ростовская область. Приказ Минстроя России от 27.02.2015 № 140/пр, сб.401, поз.0066</t>
  </si>
  <si>
    <t>Бетон тяжелый, крупность заполнителя 20 мм, класс В15 (М200)</t>
  </si>
  <si>
    <t>405-0253</t>
  </si>
  <si>
    <t>ТССЦ Ростовская область. Приказ Минстроя России от 27.02.2015 № 140/пр, сб.405, поз.0253</t>
  </si>
  <si>
    <t>Известь строительная негашеная комовая, сорт I</t>
  </si>
  <si>
    <t>1-2038-61</t>
  </si>
  <si>
    <t>Рабочий монтажник среднего разряда 3,8</t>
  </si>
  <si>
    <t>021102</t>
  </si>
  <si>
    <t>ТСЭМ Ростовская область. Приказ Минстроя России от 27.02.2015 № 140/пр сб.02,поз.1102</t>
  </si>
  <si>
    <t>Краны на автомобильном ходу при работе на монтаже технологического оборудования 10 т</t>
  </si>
  <si>
    <t>101-1924</t>
  </si>
  <si>
    <t>ТССЦ Ростовская область. Приказ Минстроя России от 27.02.2015 № 140/пр, сб.101, поз.1924</t>
  </si>
  <si>
    <t>Электроды диаметром 4 мм Э42А</t>
  </si>
  <si>
    <t>113-8040</t>
  </si>
  <si>
    <t>ТССЦ Ростовская область. Приказ Минстроя России от 27.02.2015 № 140/пр, сб.113, поз.8040</t>
  </si>
  <si>
    <t>Клей БМК-5к</t>
  </si>
  <si>
    <t>999-9950</t>
  </si>
  <si>
    <t>ТССЦ  Ростовская область. Приказ Минстроя России от 27.02.2015 № 140/пр, сб.999, поз.9950</t>
  </si>
  <si>
    <t>Вспомогательные ненормируемые материалы (2% от ОЗП)</t>
  </si>
  <si>
    <t>РУБ</t>
  </si>
  <si>
    <t>101-1764</t>
  </si>
  <si>
    <t>ТССЦ Ростовская область. Приказ Минстроя России от 27.02.2015 № 140/пр, сб.101, поз.1764</t>
  </si>
  <si>
    <t>Тальк молотый, сорт I</t>
  </si>
  <si>
    <t>101-2143</t>
  </si>
  <si>
    <t>ТССЦ Ростовская область. Приказ Минстроя России от 27.02.2015 № 140/пр, сб.101, поз.2143</t>
  </si>
  <si>
    <t>Краска</t>
  </si>
  <si>
    <t>101-2499</t>
  </si>
  <si>
    <t>ТССЦ Ростовская область. Приказ Минстроя России от 27.02.2015 № 140/пр, сб.101, поз.2499</t>
  </si>
  <si>
    <t>Лента изоляционная прорезиненная односторонняя ширина 20 мм, толщина 0,25-0,35 мм</t>
  </si>
  <si>
    <t>509-0778</t>
  </si>
  <si>
    <t>ТССЦ Ростовская область. Приказ Минстроя России от 27.02.2015 № 140/пр, сб.509, поз.0778</t>
  </si>
  <si>
    <t>Втулки В22</t>
  </si>
  <si>
    <t>1000 шт.</t>
  </si>
  <si>
    <t>509-1652</t>
  </si>
  <si>
    <t>ТССЦ Ростовская область. Приказ Минстроя России от 27.02.2015 № 140/пр, сб.509, поз.1652</t>
  </si>
  <si>
    <t>Гильза кабельная медная ГМ 6</t>
  </si>
  <si>
    <t>509-1654</t>
  </si>
  <si>
    <t>ТССЦ Ростовская область. Приказ Минстроя России от 27.02.2015 № 140/пр, сб.509, поз.1654</t>
  </si>
  <si>
    <t>Гильза кабельная медная ГМ 16</t>
  </si>
  <si>
    <t>509-1711</t>
  </si>
  <si>
    <t>ТССЦ Ростовская область. Приказ Минстроя России от 27.02.2015 № 140/пр, сб.509, поз.1711</t>
  </si>
  <si>
    <t>Втулки В28</t>
  </si>
  <si>
    <t>509-0779</t>
  </si>
  <si>
    <t>ТССЦ Ростовская область. Приказ Минстроя России от 27.02.2015 № 140/пр, сб.509, поз.0779</t>
  </si>
  <si>
    <t>Втулки В42</t>
  </si>
  <si>
    <t>1-2042-61</t>
  </si>
  <si>
    <t>Рабочий монтажник среднего разряда 4,2</t>
  </si>
  <si>
    <t>101-1977</t>
  </si>
  <si>
    <t>ТССЦ Ростовская область. Приказ Минстроя России от 27.02.2015 № 140/пр, сб.101, поз.1977</t>
  </si>
  <si>
    <t>509-0783</t>
  </si>
  <si>
    <t>ТССЦ Ростовская область. Приказ Минстроя России от 27.02.2015 № 140/пр, сб.509, поз.0783</t>
  </si>
  <si>
    <t>Втулки изолирующие</t>
  </si>
  <si>
    <t>101-1755</t>
  </si>
  <si>
    <t>ТССЦ Ростовская область. Приказ Минстроя России от 27.02.2015 № 140/пр, сб.101, поз.1755</t>
  </si>
  <si>
    <t>Сталь полосовая, марка стали Ст3сп шириной 50-200 мм толщиной 4-5 мм</t>
  </si>
  <si>
    <t>101-2478</t>
  </si>
  <si>
    <t>ТССЦ Ростовская область. Приказ Минстроя России от 27.02.2015 № 140/пр, сб.101, поз.2478</t>
  </si>
  <si>
    <t>Лента К226</t>
  </si>
  <si>
    <t>101-9411</t>
  </si>
  <si>
    <t>ТССЦ Ростовская область. Приказ Минстроя России от 27.02.2015 № 140/пр, сб.101, поз.9411</t>
  </si>
  <si>
    <t>Скобяные изделия</t>
  </si>
  <si>
    <t>104-9016</t>
  </si>
  <si>
    <t>ТССЦ Ростовская область. Приказ Минстроя России от 27.02.2015 № 140/пр, сб.104, поз.9016</t>
  </si>
  <si>
    <t>Материалы теплоизоляционные из минеральных волокон</t>
  </si>
  <si>
    <t>101-9732</t>
  </si>
  <si>
    <t>ТССЦ Ростовская область. Приказ Минстроя России от 27.02.2015 № 140/пр, сб.101, поз.9732</t>
  </si>
  <si>
    <t>Грунтовка</t>
  </si>
  <si>
    <t>301-9390</t>
  </si>
  <si>
    <t>ТССЦ Ростовская область. Приказ Минстроя России от 27.02.2015 № 140/пр, сб.301, поз.9390</t>
  </si>
  <si>
    <t>Решетки жалюзийные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</si>
  <si>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</si>
  <si>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Форма 4</t>
  </si>
  <si>
    <t>Основание:</t>
  </si>
  <si>
    <t>Сметная стоимость</t>
  </si>
  <si>
    <t>Нормативная трудоемкость</t>
  </si>
  <si>
    <t>№ п/п</t>
  </si>
  <si>
    <t>Шифр и № позиции норматива</t>
  </si>
  <si>
    <t>Наименование работ и затрат, единица измерения</t>
  </si>
  <si>
    <t>Кол-во</t>
  </si>
  <si>
    <t>Стоимость ед, руб.</t>
  </si>
  <si>
    <t>Общая стоимость, руб.</t>
  </si>
  <si>
    <t>Затраты труда рабочих, чел.-ч., не занятых обсл. Машин</t>
  </si>
  <si>
    <t>Экспл. Машин</t>
  </si>
  <si>
    <t>зар.платы</t>
  </si>
  <si>
    <t>Основной зар.платы</t>
  </si>
  <si>
    <t>в т.ч. Зарплаты</t>
  </si>
  <si>
    <t>обслуж. машины</t>
  </si>
  <si>
    <t>на един.</t>
  </si>
  <si>
    <t>всего</t>
  </si>
  <si>
    <t>ТЕРр 56-9-1</t>
  </si>
  <si>
    <t xml:space="preserve">% НР </t>
  </si>
  <si>
    <t xml:space="preserve">% СП </t>
  </si>
  <si>
    <t>ТЕРр 56-10-1</t>
  </si>
  <si>
    <t>ТЕРр 63-5-1</t>
  </si>
  <si>
    <t>ТЕРр 57-3-1</t>
  </si>
  <si>
    <t>ТЕРр 57-2-1</t>
  </si>
  <si>
    <t>ТЕРр 57-2-4</t>
  </si>
  <si>
    <t>ТЕРр 63-10-1</t>
  </si>
  <si>
    <t>ТЕРр 61-4-7</t>
  </si>
  <si>
    <t>ТЕРр 61-26-1</t>
  </si>
  <si>
    <t>ТЕРп 01-01-001-41</t>
  </si>
  <si>
    <t>ТЕРп 03-21-001-30</t>
  </si>
  <si>
    <t>ТЕР 10-01-039-3</t>
  </si>
  <si>
    <t>ТССЦ 203-0205</t>
  </si>
  <si>
    <t>Исключен
Блоки дверные двупольные с полотном глухим ДГ 21-13, площадь 2,63 м2</t>
  </si>
  <si>
    <t>ТССЦ 203-0603</t>
  </si>
  <si>
    <t>ТЕРр 61-1-11</t>
  </si>
  <si>
    <t>ТЕР 10-05-001-3</t>
  </si>
  <si>
    <t>ТЕР 15-02-024-4</t>
  </si>
  <si>
    <t>ТССЦ 101-0652</t>
  </si>
  <si>
    <t>ТССЦ 101-2509</t>
  </si>
  <si>
    <t>ТЕР 15-02-019-3</t>
  </si>
  <si>
    <t>ТССЦ 101-2430</t>
  </si>
  <si>
    <t>ТССЦ 402-0070</t>
  </si>
  <si>
    <t>Исключен
Смесь сухая для заделки швов (фуга) АТЛАС растворная для ручной работы</t>
  </si>
  <si>
    <t>ТССЦ 402-0020</t>
  </si>
  <si>
    <t>ТЕРр 61-1-9</t>
  </si>
  <si>
    <t>ТЕР 15-06-001-2</t>
  </si>
  <si>
    <t>ТССЦ 101-1992</t>
  </si>
  <si>
    <t>ТССЦ 101-3938</t>
  </si>
  <si>
    <t>ТЕР 15-06-001-5</t>
  </si>
  <si>
    <t>ТЕР 15-04-005-9</t>
  </si>
  <si>
    <t>ТЕР 15-04-005-7</t>
  </si>
  <si>
    <t>ТЕР 15-01-047-15</t>
  </si>
  <si>
    <t>ТЕР 15-04-005-10</t>
  </si>
  <si>
    <t>ТЕР 20-02-002-2</t>
  </si>
  <si>
    <t>ТССЦ 101-3054</t>
  </si>
  <si>
    <t>ТЕР 11-01-011-3</t>
  </si>
  <si>
    <t>ТЕР 11-01-011-4</t>
  </si>
  <si>
    <t>ТЕР 11-01-036-4</t>
  </si>
  <si>
    <t>ТССЦ 101-0562</t>
  </si>
  <si>
    <t>ТССЦ 101-7170</t>
  </si>
  <si>
    <t>ТЕР 11-01-040-3</t>
  </si>
  <si>
    <t>ТЕР 46-03-011-1</t>
  </si>
  <si>
    <t>ТЕР 46-03-017-5</t>
  </si>
  <si>
    <t>ТЕРм 08-02-409-4</t>
  </si>
  <si>
    <t>ТЕРм 08-02-409-1</t>
  </si>
  <si>
    <t>ТЕРм 08-02-412-2</t>
  </si>
  <si>
    <t>ТЕРм 08-02-412-3</t>
  </si>
  <si>
    <t>ТЕРм 08-02-412-10</t>
  </si>
  <si>
    <t>ТЕРм 08-03-591-9</t>
  </si>
  <si>
    <t>ТЕРм 08-03-591-5</t>
  </si>
  <si>
    <t>ТЕРм 08-03-594-14</t>
  </si>
  <si>
    <t>ТССЦ 103-1393</t>
  </si>
  <si>
    <t>ТССЦ 501-8482</t>
  </si>
  <si>
    <t>ТССЦ 501-8483</t>
  </si>
  <si>
    <t>ТССЦ 220Вольт</t>
  </si>
  <si>
    <t xml:space="preserve">Составил    </t>
  </si>
  <si>
    <t>[должность,подпись(инициалы,фамилия)]</t>
  </si>
  <si>
    <t xml:space="preserve">Проверил    </t>
  </si>
  <si>
    <t>Согласована:</t>
  </si>
  <si>
    <t>Утверждена:</t>
  </si>
  <si>
    <t>Директор ООО "Стройсервис"</t>
  </si>
  <si>
    <t>Демидова Н.И.</t>
  </si>
  <si>
    <t xml:space="preserve">ЛОКАЛЬНАЯ СМЕТА </t>
  </si>
  <si>
    <t>ремонт кабинета "Точка роста" в здании МБОУ Кагальницкая средняя общеобразовательная школа Азовского района по адресу:  Азовский район, с.Кагальник,  ул.Ленина, 33-А</t>
  </si>
  <si>
    <t>Дефектная ведомость</t>
  </si>
  <si>
    <t>тыс.руб.</t>
  </si>
  <si>
    <t>Составлена в базисном уровне цен на 01.01.2000г. и в текущих ценах по состоянию на 4 квартал 2019г.</t>
  </si>
  <si>
    <t>ЭМ, ЗПм и ТЗМ *1,25; ОЗП и ТЗр*1,15</t>
  </si>
  <si>
    <t>% НР 118*0,9</t>
  </si>
  <si>
    <t>% СП 63*0,85</t>
  </si>
  <si>
    <t>Исключен   Плиты древесноволокнистые мокрого способа производства мягкие М-2 толщиной 12 мм</t>
  </si>
  <si>
    <t>% НР 105*0,9</t>
  </si>
  <si>
    <t>% СП 55*0,85</t>
  </si>
  <si>
    <t>Исключен   Обои высококачественные</t>
  </si>
  <si>
    <t>% НР 128*0,9</t>
  </si>
  <si>
    <t>% СП 83*0,85</t>
  </si>
  <si>
    <t>% НР 123*0,9</t>
  </si>
  <si>
    <t>% СП 75*0,85</t>
  </si>
  <si>
    <t>Стоимость материалов *6;  ПЗ*6 до толщ. 50мм</t>
  </si>
  <si>
    <t>Исключен   Линолеум поливинилхлоридный на теплоизолирующей подоснове марок ПР-ВТ, ВК-ВТ, ЭК-ВТ</t>
  </si>
  <si>
    <t>% НР 110*0,9</t>
  </si>
  <si>
    <t>% СП 70*0,85</t>
  </si>
  <si>
    <t xml:space="preserve">Итого прямых затрат </t>
  </si>
  <si>
    <t>Накладные расходы от ФОТ  с к*0,94</t>
  </si>
  <si>
    <t>*0,94</t>
  </si>
  <si>
    <t>Сметная прибыль от ФОТ с к*0,9</t>
  </si>
  <si>
    <t>Итого по ТЕР с НР и СП</t>
  </si>
  <si>
    <t>Пересчет в текущие цены 4-квартала 2019г. (Письмо Министерства строительства, архитектуры и территориального развития РО №26/6621 от 30.12.2019г.)</t>
  </si>
  <si>
    <t>Индекс пересчета к ТЕР к=7,04 / объекты образования, школы</t>
  </si>
  <si>
    <t>№НЗ-6292/10 от 06.10.2003</t>
  </si>
  <si>
    <t>Возмещение НДС при УСН (МАТ+(ЭМ-ЗПМ)+НР*0,1712+СП*0,15)*7,04*0,20</t>
  </si>
  <si>
    <t>Итого</t>
  </si>
  <si>
    <t>ВСЕГО по СМЕТЕ в текущих ценах 4 кв. 2019г.</t>
  </si>
  <si>
    <t>Директор ООО "СТРОЙСЕРВИС"</t>
  </si>
  <si>
    <t>ВОРОНЦОВ А.А.</t>
  </si>
  <si>
    <t xml:space="preserve"> </t>
  </si>
  <si>
    <t>Директор МБОУ Кагальницкая СОШ</t>
  </si>
  <si>
    <t>Воронцов А.А.</t>
  </si>
  <si>
    <t>__________________________</t>
  </si>
  <si>
    <t>_________________________________</t>
  </si>
  <si>
    <t>"____"________________2020 г.</t>
  </si>
  <si>
    <t>"____"_______________________2020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</si>
</sst>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\ #,##0.00"/>
    <numFmt numFmtId="165" formatCode="#,##0;[Red]\-\ #,##0"/>
    <numFmt numFmtId="166" formatCode="#,##0.000_ ;[Red]\-#,##0.000\ "/>
  </numFmts>
  <fonts count="25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.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.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9" fillId="0" borderId="0" xfId="0" applyFont="1" applyBorder="1"/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/>
    <xf numFmtId="166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16" fillId="0" borderId="0" xfId="0" applyFont="1"/>
    <xf numFmtId="0" fontId="16" fillId="0" borderId="0" xfId="0" applyFont="1" applyAlignment="1"/>
    <xf numFmtId="0" fontId="1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164" fontId="16" fillId="0" borderId="3" xfId="0" applyNumberFormat="1" applyFont="1" applyBorder="1"/>
    <xf numFmtId="165" fontId="16" fillId="0" borderId="0" xfId="0" applyNumberFormat="1" applyFont="1"/>
    <xf numFmtId="165" fontId="16" fillId="0" borderId="3" xfId="0" applyNumberFormat="1" applyFont="1" applyBorder="1"/>
    <xf numFmtId="0" fontId="18" fillId="0" borderId="0" xfId="0" applyFont="1" applyAlignment="1">
      <alignment horizontal="right" wrapText="1"/>
    </xf>
    <xf numFmtId="164" fontId="16" fillId="0" borderId="0" xfId="0" applyNumberFormat="1" applyFont="1"/>
    <xf numFmtId="0" fontId="10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165" fontId="10" fillId="0" borderId="0" xfId="0" applyNumberFormat="1" applyFont="1" applyAlignment="1">
      <alignment horizontal="right" wrapText="1"/>
    </xf>
    <xf numFmtId="164" fontId="16" fillId="0" borderId="1" xfId="0" applyNumberFormat="1" applyFont="1" applyBorder="1"/>
    <xf numFmtId="165" fontId="16" fillId="0" borderId="1" xfId="0" applyNumberFormat="1" applyFont="1" applyBorder="1"/>
    <xf numFmtId="0" fontId="10" fillId="0" borderId="0" xfId="0" applyFont="1" applyAlignment="1">
      <alignment wrapText="1"/>
    </xf>
    <xf numFmtId="165" fontId="19" fillId="0" borderId="0" xfId="0" applyNumberFormat="1" applyFont="1" applyAlignment="1">
      <alignment horizontal="right"/>
    </xf>
    <xf numFmtId="165" fontId="19" fillId="0" borderId="1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0" fontId="15" fillId="0" borderId="0" xfId="0" applyFont="1" applyAlignment="1">
      <alignment wrapText="1"/>
    </xf>
    <xf numFmtId="0" fontId="10" fillId="0" borderId="0" xfId="0" quotePrefix="1" applyFont="1" applyAlignment="1">
      <alignment wrapText="1"/>
    </xf>
    <xf numFmtId="0" fontId="20" fillId="0" borderId="0" xfId="0" applyFont="1" applyAlignment="1">
      <alignment horizontal="left" wrapText="1"/>
    </xf>
    <xf numFmtId="0" fontId="19" fillId="0" borderId="0" xfId="1" applyFont="1" applyAlignment="1">
      <alignment horizontal="right"/>
    </xf>
    <xf numFmtId="0" fontId="19" fillId="0" borderId="0" xfId="1" applyFont="1" applyAlignment="1">
      <alignment wrapText="1"/>
    </xf>
    <xf numFmtId="3" fontId="19" fillId="0" borderId="0" xfId="1" applyNumberFormat="1" applyFont="1" applyAlignment="1">
      <alignment horizontal="right"/>
    </xf>
    <xf numFmtId="0" fontId="8" fillId="0" borderId="0" xfId="1"/>
    <xf numFmtId="0" fontId="19" fillId="0" borderId="0" xfId="1" applyFont="1" applyAlignment="1">
      <alignment horizontal="left"/>
    </xf>
    <xf numFmtId="165" fontId="19" fillId="0" borderId="0" xfId="1" applyNumberFormat="1" applyFont="1" applyAlignment="1">
      <alignment horizontal="right"/>
    </xf>
    <xf numFmtId="0" fontId="21" fillId="0" borderId="0" xfId="1" applyFont="1"/>
    <xf numFmtId="0" fontId="22" fillId="0" borderId="0" xfId="1" applyFont="1"/>
    <xf numFmtId="0" fontId="19" fillId="0" borderId="0" xfId="1" applyFont="1" applyBorder="1" applyAlignment="1">
      <alignment vertical="top"/>
    </xf>
    <xf numFmtId="0" fontId="16" fillId="0" borderId="0" xfId="1" applyFont="1"/>
    <xf numFmtId="3" fontId="19" fillId="0" borderId="0" xfId="1" applyNumberFormat="1" applyFont="1"/>
    <xf numFmtId="3" fontId="19" fillId="0" borderId="0" xfId="0" applyNumberFormat="1" applyFont="1"/>
    <xf numFmtId="0" fontId="16" fillId="0" borderId="1" xfId="2" applyFont="1" applyBorder="1" applyAlignment="1">
      <alignment horizontal="center"/>
    </xf>
    <xf numFmtId="0" fontId="16" fillId="0" borderId="1" xfId="2" applyFont="1" applyBorder="1"/>
    <xf numFmtId="0" fontId="16" fillId="0" borderId="0" xfId="2" applyFont="1"/>
    <xf numFmtId="0" fontId="15" fillId="0" borderId="4" xfId="2" applyFont="1" applyBorder="1" applyAlignment="1">
      <alignment vertical="top"/>
    </xf>
    <xf numFmtId="0" fontId="23" fillId="0" borderId="0" xfId="2" applyFont="1" applyBorder="1" applyAlignment="1">
      <alignment horizontal="center" vertical="top"/>
    </xf>
    <xf numFmtId="0" fontId="15" fillId="0" borderId="0" xfId="2" applyFont="1" applyBorder="1" applyAlignment="1">
      <alignment vertical="top"/>
    </xf>
    <xf numFmtId="0" fontId="16" fillId="0" borderId="1" xfId="2" applyFont="1" applyBorder="1" applyAlignment="1">
      <alignment horizontal="left"/>
    </xf>
    <xf numFmtId="0" fontId="24" fillId="0" borderId="0" xfId="3" applyFont="1"/>
    <xf numFmtId="0" fontId="24" fillId="0" borderId="0" xfId="3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3" applyFont="1" applyBorder="1" applyAlignment="1">
      <alignment wrapText="1"/>
    </xf>
    <xf numFmtId="0" fontId="24" fillId="0" borderId="0" xfId="3" applyFont="1" applyBorder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6" fillId="0" borderId="0" xfId="2" applyFont="1" applyAlignment="1">
      <alignment horizontal="right"/>
    </xf>
    <xf numFmtId="0" fontId="23" fillId="0" borderId="4" xfId="2" applyFont="1" applyBorder="1" applyAlignment="1">
      <alignment horizontal="center" vertical="top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 shrinkToFit="1"/>
    </xf>
  </cellXfs>
  <cellStyles count="4">
    <cellStyle name="Excel Built-in Normal" xfId="3"/>
    <cellStyle name="Обычный" xfId="0" builtinId="0"/>
    <cellStyle name="Обычный 3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9"/>
  <sheetViews>
    <sheetView tabSelected="1" zoomScale="90" zoomScaleNormal="90" workbookViewId="0">
      <selection activeCell="A9" sqref="A9:K9"/>
    </sheetView>
  </sheetViews>
  <sheetFormatPr defaultColWidth="9.109375" defaultRowHeight="13.8" x14ac:dyDescent="0.3"/>
  <cols>
    <col min="1" max="1" width="5.44140625" style="8" customWidth="1"/>
    <col min="2" max="2" width="17.5546875" style="8" customWidth="1"/>
    <col min="3" max="3" width="83.88671875" style="8" customWidth="1"/>
    <col min="4" max="8" width="12.6640625" style="8" customWidth="1"/>
    <col min="9" max="9" width="10.6640625" style="8" customWidth="1"/>
    <col min="10" max="10" width="10" style="8" customWidth="1"/>
    <col min="11" max="11" width="11.33203125" style="8" customWidth="1"/>
    <col min="12" max="19" width="9.109375" style="8"/>
    <col min="20" max="37" width="0" style="8" hidden="1" customWidth="1"/>
    <col min="38" max="16384" width="9.109375" style="8"/>
  </cols>
  <sheetData>
    <row r="1" spans="1:13" x14ac:dyDescent="0.3">
      <c r="A1" s="16" t="str">
        <f>Source!B1</f>
        <v>Smeta.RU  (495) 974-1589</v>
      </c>
      <c r="K1" s="16" t="s">
        <v>764</v>
      </c>
    </row>
    <row r="2" spans="1:13" ht="15.6" x14ac:dyDescent="0.3">
      <c r="A2" s="66" t="s">
        <v>843</v>
      </c>
      <c r="B2" s="66"/>
      <c r="C2" s="66"/>
      <c r="D2" s="66"/>
      <c r="E2" s="66"/>
      <c r="F2" s="66"/>
      <c r="G2" s="66"/>
      <c r="H2" s="67" t="s">
        <v>844</v>
      </c>
      <c r="I2" s="68"/>
      <c r="J2" s="68"/>
      <c r="K2" s="68"/>
      <c r="L2" s="24"/>
      <c r="M2" s="24"/>
    </row>
    <row r="3" spans="1:13" ht="15.6" customHeight="1" x14ac:dyDescent="0.3">
      <c r="A3" s="69" t="s">
        <v>845</v>
      </c>
      <c r="B3" s="69"/>
      <c r="C3" s="69"/>
      <c r="D3" s="66"/>
      <c r="E3" s="66"/>
      <c r="F3" s="66"/>
      <c r="G3" s="66"/>
      <c r="H3" s="67" t="s">
        <v>881</v>
      </c>
      <c r="I3" s="68"/>
      <c r="J3" s="68"/>
      <c r="K3" s="68"/>
      <c r="L3" s="24"/>
      <c r="M3" s="24"/>
    </row>
    <row r="4" spans="1:13" ht="15.6" x14ac:dyDescent="0.3">
      <c r="A4" s="66" t="s">
        <v>882</v>
      </c>
      <c r="B4" s="66"/>
      <c r="C4" s="66"/>
      <c r="D4" s="66"/>
      <c r="E4" s="66"/>
      <c r="F4" s="66"/>
      <c r="G4" s="66"/>
      <c r="H4" s="67" t="s">
        <v>846</v>
      </c>
      <c r="I4" s="68"/>
      <c r="J4" s="68"/>
      <c r="K4" s="68"/>
      <c r="L4" s="24"/>
      <c r="M4" s="24"/>
    </row>
    <row r="5" spans="1:13" ht="15.6" x14ac:dyDescent="0.3">
      <c r="A5" s="70" t="s">
        <v>883</v>
      </c>
      <c r="B5" s="70"/>
      <c r="C5" s="66"/>
      <c r="D5" s="66"/>
      <c r="E5" s="66"/>
      <c r="F5" s="66"/>
      <c r="G5" s="66"/>
      <c r="H5" s="67" t="s">
        <v>884</v>
      </c>
      <c r="I5" s="68"/>
      <c r="J5" s="68"/>
      <c r="K5" s="68"/>
      <c r="L5" s="24"/>
      <c r="M5" s="24"/>
    </row>
    <row r="6" spans="1:13" ht="15.6" x14ac:dyDescent="0.3">
      <c r="A6" s="66" t="s">
        <v>885</v>
      </c>
      <c r="B6" s="66"/>
      <c r="C6" s="66"/>
      <c r="D6" s="66"/>
      <c r="E6" s="66"/>
      <c r="F6" s="66"/>
      <c r="G6" s="66"/>
      <c r="H6" s="67" t="s">
        <v>886</v>
      </c>
      <c r="I6" s="68"/>
      <c r="J6" s="68"/>
      <c r="K6" s="68"/>
      <c r="L6" s="24"/>
      <c r="M6" s="24"/>
    </row>
    <row r="7" spans="1:13" ht="15.6" x14ac:dyDescent="0.3">
      <c r="A7" s="9"/>
      <c r="B7" s="9"/>
      <c r="C7" s="10"/>
      <c r="D7" s="10"/>
      <c r="E7" s="10"/>
      <c r="F7" s="10"/>
      <c r="G7" s="10"/>
      <c r="H7" s="11"/>
      <c r="I7" s="11"/>
      <c r="J7" s="11"/>
      <c r="K7" s="12"/>
      <c r="L7" s="24"/>
      <c r="M7" s="24"/>
    </row>
    <row r="8" spans="1:13" ht="15.6" x14ac:dyDescent="0.3">
      <c r="A8" s="71" t="s">
        <v>847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24"/>
      <c r="M8" s="24"/>
    </row>
    <row r="9" spans="1:13" ht="14.4" x14ac:dyDescent="0.3">
      <c r="A9" s="72" t="s">
        <v>848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24"/>
      <c r="M9" s="24"/>
    </row>
    <row r="10" spans="1:13" ht="14.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4"/>
      <c r="M10" s="24"/>
    </row>
    <row r="11" spans="1:13" ht="14.4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4"/>
      <c r="M11" s="24"/>
    </row>
    <row r="12" spans="1:13" ht="14.4" x14ac:dyDescent="0.3">
      <c r="A12" s="8" t="s">
        <v>765</v>
      </c>
      <c r="C12" s="15" t="s">
        <v>849</v>
      </c>
      <c r="F12" s="16"/>
      <c r="G12" s="8" t="s">
        <v>766</v>
      </c>
      <c r="J12" s="17">
        <v>439.35300000000001</v>
      </c>
      <c r="K12" s="18" t="s">
        <v>850</v>
      </c>
      <c r="L12" s="24"/>
      <c r="M12" s="24"/>
    </row>
    <row r="13" spans="1:13" ht="14.4" x14ac:dyDescent="0.3">
      <c r="A13" s="19" t="s">
        <v>851</v>
      </c>
      <c r="B13" s="20"/>
      <c r="C13" s="20"/>
      <c r="D13" s="20"/>
      <c r="E13" s="20"/>
      <c r="F13" s="16"/>
      <c r="G13" s="21" t="s">
        <v>767</v>
      </c>
      <c r="H13" s="21"/>
      <c r="I13" s="22"/>
      <c r="J13" s="21">
        <v>567.44000000000005</v>
      </c>
      <c r="K13" s="23" t="s">
        <v>457</v>
      </c>
      <c r="L13" s="24"/>
      <c r="M13" s="24"/>
    </row>
    <row r="14" spans="1:13" ht="14.4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4"/>
      <c r="M14" s="24"/>
    </row>
    <row r="15" spans="1:13" ht="14.4" x14ac:dyDescent="0.3">
      <c r="A15" s="75" t="s">
        <v>768</v>
      </c>
      <c r="B15" s="75" t="s">
        <v>769</v>
      </c>
      <c r="C15" s="75" t="s">
        <v>770</v>
      </c>
      <c r="D15" s="75" t="s">
        <v>771</v>
      </c>
      <c r="E15" s="75" t="s">
        <v>772</v>
      </c>
      <c r="F15" s="75"/>
      <c r="G15" s="76" t="s">
        <v>773</v>
      </c>
      <c r="H15" s="76"/>
      <c r="I15" s="76"/>
      <c r="J15" s="75" t="s">
        <v>774</v>
      </c>
      <c r="K15" s="75"/>
      <c r="L15" s="24"/>
      <c r="M15" s="24"/>
    </row>
    <row r="16" spans="1:13" ht="20.100000000000001" customHeight="1" x14ac:dyDescent="0.3">
      <c r="A16" s="75"/>
      <c r="B16" s="75"/>
      <c r="C16" s="75"/>
      <c r="D16" s="75"/>
      <c r="E16" s="75" t="s">
        <v>376</v>
      </c>
      <c r="F16" s="75" t="s">
        <v>775</v>
      </c>
      <c r="G16" s="75" t="s">
        <v>376</v>
      </c>
      <c r="H16" s="75" t="s">
        <v>776</v>
      </c>
      <c r="I16" s="75" t="s">
        <v>775</v>
      </c>
      <c r="J16" s="75"/>
      <c r="K16" s="75"/>
      <c r="L16" s="24"/>
      <c r="M16" s="24"/>
    </row>
    <row r="17" spans="1:28" ht="14.4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24"/>
      <c r="M17" s="24"/>
    </row>
    <row r="18" spans="1:28" ht="20.100000000000001" customHeight="1" x14ac:dyDescent="0.3">
      <c r="A18" s="75"/>
      <c r="B18" s="75"/>
      <c r="C18" s="75"/>
      <c r="D18" s="75"/>
      <c r="E18" s="75" t="s">
        <v>777</v>
      </c>
      <c r="F18" s="75" t="s">
        <v>778</v>
      </c>
      <c r="G18" s="75"/>
      <c r="H18" s="75"/>
      <c r="I18" s="75" t="s">
        <v>778</v>
      </c>
      <c r="J18" s="75" t="s">
        <v>779</v>
      </c>
      <c r="K18" s="75"/>
      <c r="L18" s="24"/>
      <c r="M18" s="24"/>
    </row>
    <row r="19" spans="1:28" ht="14.4" x14ac:dyDescent="0.3">
      <c r="A19" s="75"/>
      <c r="B19" s="75"/>
      <c r="C19" s="75"/>
      <c r="D19" s="75"/>
      <c r="E19" s="75"/>
      <c r="F19" s="75"/>
      <c r="G19" s="75"/>
      <c r="H19" s="75"/>
      <c r="I19" s="75"/>
      <c r="J19" s="26" t="s">
        <v>780</v>
      </c>
      <c r="K19" s="26" t="s">
        <v>781</v>
      </c>
      <c r="L19" s="24"/>
      <c r="M19" s="24"/>
    </row>
    <row r="20" spans="1:28" ht="14.4" x14ac:dyDescent="0.3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4"/>
      <c r="M20" s="24"/>
    </row>
    <row r="21" spans="1:28" ht="14.4" x14ac:dyDescent="0.3">
      <c r="A21" s="27" t="str">
        <f>Source!E24</f>
        <v>1</v>
      </c>
      <c r="B21" s="27" t="s">
        <v>782</v>
      </c>
      <c r="C21" s="28" t="str">
        <f>Source!G24</f>
        <v>Демонтаж дверных коробок в каменных стенах с отбивкой штукатурки в откосах</v>
      </c>
      <c r="D21" s="24">
        <f>Source!I24</f>
        <v>0.01</v>
      </c>
      <c r="E21" s="29">
        <f>Source!AB24</f>
        <v>1807.04</v>
      </c>
      <c r="F21" s="29">
        <f>Source!AD24</f>
        <v>369.05</v>
      </c>
      <c r="G21" s="30">
        <f>Source!O24</f>
        <v>18</v>
      </c>
      <c r="H21" s="30">
        <f>Source!S24</f>
        <v>14</v>
      </c>
      <c r="I21" s="31">
        <f>Source!Q24</f>
        <v>4</v>
      </c>
      <c r="J21" s="29">
        <f>Source!AH24</f>
        <v>179.3</v>
      </c>
      <c r="K21" s="29">
        <f>Source!U24</f>
        <v>1.7930000000000001</v>
      </c>
      <c r="T21" s="8">
        <f>Source!O24+Source!X24+Source!Y24</f>
        <v>38</v>
      </c>
      <c r="U21" s="8">
        <f>Source!P24</f>
        <v>0</v>
      </c>
      <c r="V21" s="8">
        <f>Source!S24</f>
        <v>14</v>
      </c>
      <c r="W21" s="8">
        <f>Source!Q24</f>
        <v>4</v>
      </c>
      <c r="X21" s="8">
        <f>Source!R24</f>
        <v>0</v>
      </c>
      <c r="Y21" s="8">
        <f>Source!U24</f>
        <v>1.7930000000000001</v>
      </c>
      <c r="Z21" s="8">
        <f>Source!V24</f>
        <v>3.9700000000000006E-2</v>
      </c>
      <c r="AA21" s="8">
        <f>Source!X24</f>
        <v>11</v>
      </c>
      <c r="AB21" s="8">
        <f>Source!Y24</f>
        <v>9</v>
      </c>
    </row>
    <row r="22" spans="1:28" ht="14.4" x14ac:dyDescent="0.3">
      <c r="C22" s="32" t="str">
        <f>Source!H24</f>
        <v>100 коробок</v>
      </c>
      <c r="D22" s="24"/>
      <c r="E22" s="33">
        <f>Source!AF24</f>
        <v>1437.99</v>
      </c>
      <c r="F22" s="33">
        <f>Source!AE24</f>
        <v>39.94</v>
      </c>
      <c r="G22" s="30"/>
      <c r="H22" s="30"/>
      <c r="I22" s="30">
        <f>Source!R24</f>
        <v>0</v>
      </c>
      <c r="J22" s="33">
        <f>Source!AI24</f>
        <v>3.97</v>
      </c>
      <c r="K22" s="33">
        <f>Source!V24</f>
        <v>3.9700000000000006E-2</v>
      </c>
    </row>
    <row r="23" spans="1:28" x14ac:dyDescent="0.3">
      <c r="C23" s="8" t="s">
        <v>783</v>
      </c>
      <c r="D23" s="34">
        <f>Source!BZ24</f>
        <v>82</v>
      </c>
      <c r="E23" s="35"/>
      <c r="F23" s="34"/>
      <c r="G23" s="36">
        <f>Source!X24</f>
        <v>11</v>
      </c>
      <c r="H23" s="34"/>
      <c r="I23" s="34"/>
      <c r="J23" s="34"/>
      <c r="K23" s="34"/>
    </row>
    <row r="24" spans="1:28" x14ac:dyDescent="0.3">
      <c r="C24" s="8" t="s">
        <v>784</v>
      </c>
      <c r="D24" s="34">
        <f>Source!CA24</f>
        <v>62</v>
      </c>
      <c r="E24" s="35"/>
      <c r="F24" s="34"/>
      <c r="G24" s="36">
        <f>Source!Y24</f>
        <v>9</v>
      </c>
      <c r="H24" s="34"/>
      <c r="I24" s="34"/>
      <c r="J24" s="34"/>
      <c r="K24" s="34"/>
    </row>
    <row r="25" spans="1:28" ht="14.4" x14ac:dyDescent="0.3">
      <c r="A25" s="27" t="str">
        <f>Source!E26</f>
        <v>2</v>
      </c>
      <c r="B25" s="27" t="s">
        <v>785</v>
      </c>
      <c r="C25" s="28" t="str">
        <f>Source!G26</f>
        <v>Снятие дверных полотен</v>
      </c>
      <c r="D25" s="24">
        <f>Source!I26</f>
        <v>1.7999999999999999E-2</v>
      </c>
      <c r="E25" s="37">
        <f>Source!AB26</f>
        <v>288.06</v>
      </c>
      <c r="F25" s="37">
        <f>Source!AD26</f>
        <v>0</v>
      </c>
      <c r="G25" s="30">
        <f>Source!O26</f>
        <v>5</v>
      </c>
      <c r="H25" s="30">
        <f>Source!S26</f>
        <v>5</v>
      </c>
      <c r="I25" s="38">
        <f>Source!Q26</f>
        <v>0</v>
      </c>
      <c r="J25" s="37">
        <f>Source!AH26</f>
        <v>36.28</v>
      </c>
      <c r="K25" s="37">
        <f>Source!U26</f>
        <v>0.65303999999999995</v>
      </c>
      <c r="T25" s="8">
        <f>Source!O26+Source!X26+Source!Y26</f>
        <v>12</v>
      </c>
      <c r="U25" s="8">
        <f>Source!P26</f>
        <v>0</v>
      </c>
      <c r="V25" s="8">
        <f>Source!S26</f>
        <v>5</v>
      </c>
      <c r="W25" s="8">
        <f>Source!Q26</f>
        <v>0</v>
      </c>
      <c r="X25" s="8">
        <f>Source!R26</f>
        <v>0</v>
      </c>
      <c r="Y25" s="8">
        <f>Source!U26</f>
        <v>0.65303999999999995</v>
      </c>
      <c r="Z25" s="8">
        <f>Source!V26</f>
        <v>0</v>
      </c>
      <c r="AA25" s="8">
        <f>Source!X26</f>
        <v>4</v>
      </c>
      <c r="AB25" s="8">
        <f>Source!Y26</f>
        <v>3</v>
      </c>
    </row>
    <row r="26" spans="1:28" ht="14.4" x14ac:dyDescent="0.3">
      <c r="C26" s="32" t="str">
        <f>Source!H26</f>
        <v>100 м2 дверных полотен</v>
      </c>
      <c r="D26" s="24"/>
      <c r="E26" s="33">
        <f>Source!AF26</f>
        <v>288.06</v>
      </c>
      <c r="F26" s="33">
        <f>Source!AE26</f>
        <v>0</v>
      </c>
      <c r="G26" s="30"/>
      <c r="H26" s="30"/>
      <c r="I26" s="30">
        <f>Source!R26</f>
        <v>0</v>
      </c>
      <c r="J26" s="33">
        <f>Source!AI26</f>
        <v>0</v>
      </c>
      <c r="K26" s="33">
        <f>Source!V26</f>
        <v>0</v>
      </c>
    </row>
    <row r="27" spans="1:28" x14ac:dyDescent="0.3">
      <c r="C27" s="8" t="s">
        <v>783</v>
      </c>
      <c r="D27" s="34">
        <f>Source!BZ26</f>
        <v>82</v>
      </c>
      <c r="E27" s="35"/>
      <c r="F27" s="34"/>
      <c r="G27" s="36">
        <f>Source!X26</f>
        <v>4</v>
      </c>
      <c r="H27" s="34"/>
      <c r="I27" s="34"/>
      <c r="J27" s="34"/>
      <c r="K27" s="34"/>
    </row>
    <row r="28" spans="1:28" x14ac:dyDescent="0.3">
      <c r="C28" s="8" t="s">
        <v>784</v>
      </c>
      <c r="D28" s="34">
        <f>Source!CA26</f>
        <v>62</v>
      </c>
      <c r="E28" s="35"/>
      <c r="F28" s="34"/>
      <c r="G28" s="36">
        <f>Source!Y26</f>
        <v>3</v>
      </c>
      <c r="H28" s="34"/>
      <c r="I28" s="34"/>
      <c r="J28" s="34"/>
      <c r="K28" s="34"/>
    </row>
    <row r="29" spans="1:28" ht="14.4" x14ac:dyDescent="0.3">
      <c r="A29" s="27" t="str">
        <f>Source!E28</f>
        <v>3</v>
      </c>
      <c r="B29" s="27" t="s">
        <v>786</v>
      </c>
      <c r="C29" s="28" t="str">
        <f>Source!G28</f>
        <v>Снятие обоев простых и улучшенных</v>
      </c>
      <c r="D29" s="24">
        <f>Source!I28</f>
        <v>0.64</v>
      </c>
      <c r="E29" s="37">
        <f>Source!AB28</f>
        <v>81.12</v>
      </c>
      <c r="F29" s="37">
        <f>Source!AD28</f>
        <v>0</v>
      </c>
      <c r="G29" s="30">
        <f>Source!O28</f>
        <v>52</v>
      </c>
      <c r="H29" s="30">
        <f>Source!S28</f>
        <v>52</v>
      </c>
      <c r="I29" s="38">
        <f>Source!Q28</f>
        <v>0</v>
      </c>
      <c r="J29" s="37">
        <f>Source!AH28</f>
        <v>10.4</v>
      </c>
      <c r="K29" s="37">
        <f>Source!U28</f>
        <v>6.6560000000000006</v>
      </c>
      <c r="T29" s="8">
        <f>Source!O28+Source!X28+Source!Y28</f>
        <v>118</v>
      </c>
      <c r="U29" s="8">
        <f>Source!P28</f>
        <v>0</v>
      </c>
      <c r="V29" s="8">
        <f>Source!S28</f>
        <v>52</v>
      </c>
      <c r="W29" s="8">
        <f>Source!Q28</f>
        <v>0</v>
      </c>
      <c r="X29" s="8">
        <f>Source!R28</f>
        <v>0</v>
      </c>
      <c r="Y29" s="8">
        <f>Source!U28</f>
        <v>6.6560000000000006</v>
      </c>
      <c r="Z29" s="8">
        <f>Source!V28</f>
        <v>0</v>
      </c>
      <c r="AA29" s="8">
        <f>Source!X28</f>
        <v>40</v>
      </c>
      <c r="AB29" s="8">
        <f>Source!Y28</f>
        <v>26</v>
      </c>
    </row>
    <row r="30" spans="1:28" ht="14.4" x14ac:dyDescent="0.3">
      <c r="C30" s="32" t="str">
        <f>Source!H28</f>
        <v>100 м2 очищаемой поверхности</v>
      </c>
      <c r="D30" s="24"/>
      <c r="E30" s="33">
        <f>Source!AF28</f>
        <v>81.12</v>
      </c>
      <c r="F30" s="33">
        <f>Source!AE28</f>
        <v>0</v>
      </c>
      <c r="G30" s="30"/>
      <c r="H30" s="30"/>
      <c r="I30" s="30">
        <f>Source!R28</f>
        <v>0</v>
      </c>
      <c r="J30" s="33">
        <f>Source!AI28</f>
        <v>0</v>
      </c>
      <c r="K30" s="33">
        <f>Source!V28</f>
        <v>0</v>
      </c>
    </row>
    <row r="31" spans="1:28" x14ac:dyDescent="0.3">
      <c r="C31" s="8" t="s">
        <v>783</v>
      </c>
      <c r="D31" s="34">
        <f>Source!BZ28</f>
        <v>77</v>
      </c>
      <c r="E31" s="35"/>
      <c r="F31" s="34"/>
      <c r="G31" s="36">
        <f>Source!X28</f>
        <v>40</v>
      </c>
      <c r="H31" s="34"/>
      <c r="I31" s="34"/>
      <c r="J31" s="34"/>
      <c r="K31" s="34"/>
    </row>
    <row r="32" spans="1:28" x14ac:dyDescent="0.3">
      <c r="C32" s="8" t="s">
        <v>784</v>
      </c>
      <c r="D32" s="34">
        <f>Source!CA28</f>
        <v>50</v>
      </c>
      <c r="E32" s="35"/>
      <c r="F32" s="34"/>
      <c r="G32" s="36">
        <f>Source!Y28</f>
        <v>26</v>
      </c>
      <c r="H32" s="34"/>
      <c r="I32" s="34"/>
      <c r="J32" s="34"/>
      <c r="K32" s="34"/>
    </row>
    <row r="33" spans="1:28" ht="14.4" x14ac:dyDescent="0.3">
      <c r="A33" s="27" t="str">
        <f>Source!E30</f>
        <v>4</v>
      </c>
      <c r="B33" s="27" t="s">
        <v>787</v>
      </c>
      <c r="C33" s="28" t="str">
        <f>Source!G30</f>
        <v>Разборка плинтусов деревянных и из пластмассовых материалов</v>
      </c>
      <c r="D33" s="24">
        <f>Source!I30</f>
        <v>0.28000000000000003</v>
      </c>
      <c r="E33" s="37">
        <f>Source!AB30</f>
        <v>29.41</v>
      </c>
      <c r="F33" s="37">
        <f>Source!AD30</f>
        <v>0</v>
      </c>
      <c r="G33" s="30">
        <f>Source!O30</f>
        <v>8</v>
      </c>
      <c r="H33" s="30">
        <f>Source!S30</f>
        <v>8</v>
      </c>
      <c r="I33" s="38">
        <f>Source!Q30</f>
        <v>0</v>
      </c>
      <c r="J33" s="37">
        <f>Source!AH30</f>
        <v>3.77</v>
      </c>
      <c r="K33" s="37">
        <f>Source!U30</f>
        <v>1.0556000000000001</v>
      </c>
      <c r="T33" s="8">
        <f>Source!O30+Source!X30+Source!Y30</f>
        <v>19</v>
      </c>
      <c r="U33" s="8">
        <f>Source!P30</f>
        <v>0</v>
      </c>
      <c r="V33" s="8">
        <f>Source!S30</f>
        <v>8</v>
      </c>
      <c r="W33" s="8">
        <f>Source!Q30</f>
        <v>0</v>
      </c>
      <c r="X33" s="8">
        <f>Source!R30</f>
        <v>0</v>
      </c>
      <c r="Y33" s="8">
        <f>Source!U30</f>
        <v>1.0556000000000001</v>
      </c>
      <c r="Z33" s="8">
        <f>Source!V30</f>
        <v>0</v>
      </c>
      <c r="AA33" s="8">
        <f>Source!X30</f>
        <v>6</v>
      </c>
      <c r="AB33" s="8">
        <f>Source!Y30</f>
        <v>5</v>
      </c>
    </row>
    <row r="34" spans="1:28" ht="14.4" x14ac:dyDescent="0.3">
      <c r="C34" s="32" t="str">
        <f>Source!H30</f>
        <v>100 М ПЛИНТУСА</v>
      </c>
      <c r="D34" s="24"/>
      <c r="E34" s="33">
        <f>Source!AF30</f>
        <v>29.41</v>
      </c>
      <c r="F34" s="33">
        <f>Source!AE30</f>
        <v>0</v>
      </c>
      <c r="G34" s="30"/>
      <c r="H34" s="30"/>
      <c r="I34" s="30">
        <f>Source!R30</f>
        <v>0</v>
      </c>
      <c r="J34" s="33">
        <f>Source!AI30</f>
        <v>0</v>
      </c>
      <c r="K34" s="33">
        <f>Source!V30</f>
        <v>0</v>
      </c>
    </row>
    <row r="35" spans="1:28" x14ac:dyDescent="0.3">
      <c r="C35" s="8" t="s">
        <v>783</v>
      </c>
      <c r="D35" s="34">
        <f>Source!BZ30</f>
        <v>80</v>
      </c>
      <c r="E35" s="35"/>
      <c r="F35" s="34"/>
      <c r="G35" s="36">
        <f>Source!X30</f>
        <v>6</v>
      </c>
      <c r="H35" s="34"/>
      <c r="I35" s="34"/>
      <c r="J35" s="34"/>
      <c r="K35" s="34"/>
    </row>
    <row r="36" spans="1:28" x14ac:dyDescent="0.3">
      <c r="C36" s="8" t="s">
        <v>784</v>
      </c>
      <c r="D36" s="34">
        <f>Source!CA30</f>
        <v>68</v>
      </c>
      <c r="E36" s="35"/>
      <c r="F36" s="34"/>
      <c r="G36" s="36">
        <f>Source!Y30</f>
        <v>5</v>
      </c>
      <c r="H36" s="34"/>
      <c r="I36" s="34"/>
      <c r="J36" s="34"/>
      <c r="K36" s="34"/>
    </row>
    <row r="37" spans="1:28" ht="14.4" x14ac:dyDescent="0.3">
      <c r="A37" s="27" t="str">
        <f>Source!E32</f>
        <v>5</v>
      </c>
      <c r="B37" s="27" t="s">
        <v>788</v>
      </c>
      <c r="C37" s="28" t="str">
        <f>Source!G32</f>
        <v>Разборка покрытий полов из линолеума и релина</v>
      </c>
      <c r="D37" s="24">
        <f>Source!I32</f>
        <v>0.50700000000000001</v>
      </c>
      <c r="E37" s="37">
        <f>Source!AB32</f>
        <v>92.85</v>
      </c>
      <c r="F37" s="37">
        <f>Source!AD32</f>
        <v>4.01</v>
      </c>
      <c r="G37" s="30">
        <f>Source!O32</f>
        <v>47</v>
      </c>
      <c r="H37" s="30">
        <f>Source!S32</f>
        <v>45</v>
      </c>
      <c r="I37" s="38">
        <f>Source!Q32</f>
        <v>2</v>
      </c>
      <c r="J37" s="37">
        <f>Source!AH32</f>
        <v>11.39</v>
      </c>
      <c r="K37" s="37">
        <f>Source!U32</f>
        <v>5.7747299999999999</v>
      </c>
      <c r="T37" s="8">
        <f>Source!O32+Source!X32+Source!Y32</f>
        <v>115</v>
      </c>
      <c r="U37" s="8">
        <f>Source!P32</f>
        <v>0</v>
      </c>
      <c r="V37" s="8">
        <f>Source!S32</f>
        <v>45</v>
      </c>
      <c r="W37" s="8">
        <f>Source!Q32</f>
        <v>2</v>
      </c>
      <c r="X37" s="8">
        <f>Source!R32</f>
        <v>1</v>
      </c>
      <c r="Y37" s="8">
        <f>Source!U32</f>
        <v>5.7747299999999999</v>
      </c>
      <c r="Z37" s="8">
        <f>Source!V32</f>
        <v>6.5909999999999996E-2</v>
      </c>
      <c r="AA37" s="8">
        <f>Source!X32</f>
        <v>37</v>
      </c>
      <c r="AB37" s="8">
        <f>Source!Y32</f>
        <v>31</v>
      </c>
    </row>
    <row r="38" spans="1:28" ht="14.4" x14ac:dyDescent="0.3">
      <c r="C38" s="32" t="str">
        <f>Source!H32</f>
        <v>100 м2 покрытия</v>
      </c>
      <c r="D38" s="24"/>
      <c r="E38" s="33">
        <f>Source!AF32</f>
        <v>88.84</v>
      </c>
      <c r="F38" s="33">
        <f>Source!AE32</f>
        <v>1.76</v>
      </c>
      <c r="G38" s="30"/>
      <c r="H38" s="30"/>
      <c r="I38" s="30">
        <f>Source!R32</f>
        <v>1</v>
      </c>
      <c r="J38" s="33">
        <f>Source!AI32</f>
        <v>0.13</v>
      </c>
      <c r="K38" s="33">
        <f>Source!V32</f>
        <v>6.5909999999999996E-2</v>
      </c>
    </row>
    <row r="39" spans="1:28" x14ac:dyDescent="0.3">
      <c r="C39" s="8" t="s">
        <v>783</v>
      </c>
      <c r="D39" s="34">
        <f>Source!BZ32</f>
        <v>80</v>
      </c>
      <c r="E39" s="35"/>
      <c r="F39" s="34"/>
      <c r="G39" s="36">
        <f>Source!X32</f>
        <v>37</v>
      </c>
      <c r="H39" s="34"/>
      <c r="I39" s="34"/>
      <c r="J39" s="34"/>
      <c r="K39" s="34"/>
    </row>
    <row r="40" spans="1:28" x14ac:dyDescent="0.3">
      <c r="C40" s="8" t="s">
        <v>784</v>
      </c>
      <c r="D40" s="34">
        <f>Source!CA32</f>
        <v>68</v>
      </c>
      <c r="E40" s="35"/>
      <c r="F40" s="34"/>
      <c r="G40" s="36">
        <f>Source!Y32</f>
        <v>31</v>
      </c>
      <c r="H40" s="34"/>
      <c r="I40" s="34"/>
      <c r="J40" s="34"/>
      <c r="K40" s="34"/>
    </row>
    <row r="41" spans="1:28" ht="14.4" x14ac:dyDescent="0.3">
      <c r="A41" s="27" t="str">
        <f>Source!E34</f>
        <v>6</v>
      </c>
      <c r="B41" s="27" t="s">
        <v>789</v>
      </c>
      <c r="C41" s="28" t="str">
        <f>Source!G34</f>
        <v>Разборка покрытий полов цементных</v>
      </c>
      <c r="D41" s="24">
        <f>Source!I34</f>
        <v>0.50700000000000001</v>
      </c>
      <c r="E41" s="37">
        <f>Source!AB34</f>
        <v>2789.71</v>
      </c>
      <c r="F41" s="37">
        <f>Source!AD34</f>
        <v>1841.17</v>
      </c>
      <c r="G41" s="30">
        <f>Source!O34</f>
        <v>1414</v>
      </c>
      <c r="H41" s="30">
        <f>Source!S34</f>
        <v>481</v>
      </c>
      <c r="I41" s="38">
        <f>Source!Q34</f>
        <v>933</v>
      </c>
      <c r="J41" s="37">
        <f>Source!AH34</f>
        <v>111.2</v>
      </c>
      <c r="K41" s="37">
        <f>Source!U34</f>
        <v>56.378399999999999</v>
      </c>
      <c r="T41" s="8">
        <f>Source!O34+Source!X34+Source!Y34</f>
        <v>2289</v>
      </c>
      <c r="U41" s="8">
        <f>Source!P34</f>
        <v>0</v>
      </c>
      <c r="V41" s="8">
        <f>Source!S34</f>
        <v>481</v>
      </c>
      <c r="W41" s="8">
        <f>Source!Q34</f>
        <v>933</v>
      </c>
      <c r="X41" s="8">
        <f>Source!R34</f>
        <v>110</v>
      </c>
      <c r="Y41" s="8">
        <f>Source!U34</f>
        <v>56.378399999999999</v>
      </c>
      <c r="Z41" s="8">
        <f>Source!V34</f>
        <v>10.647</v>
      </c>
      <c r="AA41" s="8">
        <f>Source!X34</f>
        <v>473</v>
      </c>
      <c r="AB41" s="8">
        <f>Source!Y34</f>
        <v>402</v>
      </c>
    </row>
    <row r="42" spans="1:28" ht="14.4" x14ac:dyDescent="0.3">
      <c r="C42" s="32" t="str">
        <f>Source!H34</f>
        <v>100 м2 покрытия</v>
      </c>
      <c r="D42" s="24"/>
      <c r="E42" s="33">
        <f>Source!AF34</f>
        <v>948.54</v>
      </c>
      <c r="F42" s="33">
        <f>Source!AE34</f>
        <v>217.35</v>
      </c>
      <c r="G42" s="30"/>
      <c r="H42" s="30"/>
      <c r="I42" s="30">
        <f>Source!R34</f>
        <v>110</v>
      </c>
      <c r="J42" s="33">
        <f>Source!AI34</f>
        <v>21</v>
      </c>
      <c r="K42" s="33">
        <f>Source!V34</f>
        <v>10.647</v>
      </c>
    </row>
    <row r="43" spans="1:28" x14ac:dyDescent="0.3">
      <c r="C43" s="8" t="s">
        <v>783</v>
      </c>
      <c r="D43" s="34">
        <f>Source!BZ34</f>
        <v>80</v>
      </c>
      <c r="E43" s="35"/>
      <c r="F43" s="34"/>
      <c r="G43" s="36">
        <f>Source!X34</f>
        <v>473</v>
      </c>
      <c r="H43" s="34"/>
      <c r="I43" s="34"/>
      <c r="J43" s="34"/>
      <c r="K43" s="34"/>
    </row>
    <row r="44" spans="1:28" x14ac:dyDescent="0.3">
      <c r="C44" s="8" t="s">
        <v>784</v>
      </c>
      <c r="D44" s="34">
        <f>Source!CA34</f>
        <v>68</v>
      </c>
      <c r="E44" s="35"/>
      <c r="F44" s="34"/>
      <c r="G44" s="36">
        <f>Source!Y34</f>
        <v>402</v>
      </c>
      <c r="H44" s="34"/>
      <c r="I44" s="34"/>
      <c r="J44" s="34"/>
      <c r="K44" s="34"/>
    </row>
    <row r="45" spans="1:28" ht="14.4" x14ac:dyDescent="0.3">
      <c r="A45" s="27" t="str">
        <f>Source!E36</f>
        <v>7</v>
      </c>
      <c r="B45" s="27" t="s">
        <v>790</v>
      </c>
      <c r="C45" s="28" t="str">
        <f>Source!G36</f>
        <v>Разборка облицовки из гипсокартонных листов стен и перегородок</v>
      </c>
      <c r="D45" s="24">
        <f>Source!I36</f>
        <v>7.5999999999999998E-2</v>
      </c>
      <c r="E45" s="37">
        <f>Source!AB36</f>
        <v>69.33</v>
      </c>
      <c r="F45" s="37">
        <f>Source!AD36</f>
        <v>6.17</v>
      </c>
      <c r="G45" s="30">
        <f>Source!O36</f>
        <v>5</v>
      </c>
      <c r="H45" s="30">
        <f>Source!S36</f>
        <v>5</v>
      </c>
      <c r="I45" s="38">
        <f>Source!Q36</f>
        <v>0</v>
      </c>
      <c r="J45" s="37">
        <f>Source!AH36</f>
        <v>7.31</v>
      </c>
      <c r="K45" s="37">
        <f>Source!U36</f>
        <v>0.55555999999999994</v>
      </c>
      <c r="T45" s="8">
        <f>Source!O36+Source!X36+Source!Y36</f>
        <v>12</v>
      </c>
      <c r="U45" s="8">
        <f>Source!P36</f>
        <v>0</v>
      </c>
      <c r="V45" s="8">
        <f>Source!S36</f>
        <v>5</v>
      </c>
      <c r="W45" s="8">
        <f>Source!Q36</f>
        <v>0</v>
      </c>
      <c r="X45" s="8">
        <f>Source!R36</f>
        <v>0</v>
      </c>
      <c r="Y45" s="8">
        <f>Source!U36</f>
        <v>0.55555999999999994</v>
      </c>
      <c r="Z45" s="8">
        <f>Source!V36</f>
        <v>1.52E-2</v>
      </c>
      <c r="AA45" s="8">
        <f>Source!X36</f>
        <v>4</v>
      </c>
      <c r="AB45" s="8">
        <f>Source!Y36</f>
        <v>3</v>
      </c>
    </row>
    <row r="46" spans="1:28" ht="14.4" x14ac:dyDescent="0.3">
      <c r="C46" s="32" t="str">
        <f>Source!H36</f>
        <v>100 м2 облицовки</v>
      </c>
      <c r="D46" s="24"/>
      <c r="E46" s="33">
        <f>Source!AF36</f>
        <v>63.16</v>
      </c>
      <c r="F46" s="33">
        <f>Source!AE36</f>
        <v>2.7</v>
      </c>
      <c r="G46" s="30"/>
      <c r="H46" s="30"/>
      <c r="I46" s="30">
        <f>Source!R36</f>
        <v>0</v>
      </c>
      <c r="J46" s="33">
        <f>Source!AI36</f>
        <v>0.2</v>
      </c>
      <c r="K46" s="33">
        <f>Source!V36</f>
        <v>1.52E-2</v>
      </c>
    </row>
    <row r="47" spans="1:28" x14ac:dyDescent="0.3">
      <c r="C47" s="8" t="s">
        <v>783</v>
      </c>
      <c r="D47" s="34">
        <f>Source!BZ36</f>
        <v>77</v>
      </c>
      <c r="E47" s="35"/>
      <c r="F47" s="34"/>
      <c r="G47" s="36">
        <f>Source!X36</f>
        <v>4</v>
      </c>
      <c r="H47" s="34"/>
      <c r="I47" s="34"/>
      <c r="J47" s="34"/>
      <c r="K47" s="34"/>
    </row>
    <row r="48" spans="1:28" x14ac:dyDescent="0.3">
      <c r="C48" s="8" t="s">
        <v>784</v>
      </c>
      <c r="D48" s="34">
        <f>Source!CA36</f>
        <v>50</v>
      </c>
      <c r="E48" s="35"/>
      <c r="F48" s="34"/>
      <c r="G48" s="36">
        <f>Source!Y36</f>
        <v>3</v>
      </c>
      <c r="H48" s="34"/>
      <c r="I48" s="34"/>
      <c r="J48" s="34"/>
      <c r="K48" s="34"/>
    </row>
    <row r="49" spans="1:28" ht="28.8" x14ac:dyDescent="0.3">
      <c r="A49" s="27" t="str">
        <f>Source!E37</f>
        <v>8</v>
      </c>
      <c r="B49" s="27" t="s">
        <v>791</v>
      </c>
      <c r="C49" s="28" t="str">
        <f>Source!G37</f>
        <v>Ремонт штукатурки потолков по камню и бетону цементно-известковым раствором, площадью отдельных мест до 1 м2 толщиной слоя до 20 мм</v>
      </c>
      <c r="D49" s="24">
        <f>Source!I37</f>
        <v>0.11</v>
      </c>
      <c r="E49" s="37">
        <f>Source!AB37</f>
        <v>3532.26</v>
      </c>
      <c r="F49" s="37">
        <f>Source!AD37</f>
        <v>22.23</v>
      </c>
      <c r="G49" s="30">
        <f>Source!O37</f>
        <v>388</v>
      </c>
      <c r="H49" s="30">
        <f>Source!S37</f>
        <v>286</v>
      </c>
      <c r="I49" s="38">
        <f>Source!Q37</f>
        <v>2</v>
      </c>
      <c r="J49" s="37">
        <f>Source!AH37</f>
        <v>290.27</v>
      </c>
      <c r="K49" s="37">
        <f>Source!U37</f>
        <v>31.929699999999997</v>
      </c>
      <c r="T49" s="8">
        <f>Source!O37+Source!X37+Source!Y37</f>
        <v>759</v>
      </c>
      <c r="U49" s="8">
        <f>Source!P37</f>
        <v>100</v>
      </c>
      <c r="V49" s="8">
        <f>Source!S37</f>
        <v>286</v>
      </c>
      <c r="W49" s="8">
        <f>Source!Q37</f>
        <v>2</v>
      </c>
      <c r="X49" s="8">
        <f>Source!R37</f>
        <v>1</v>
      </c>
      <c r="Y49" s="8">
        <f>Source!U37</f>
        <v>31.929699999999997</v>
      </c>
      <c r="Z49" s="8">
        <f>Source!V37</f>
        <v>7.9199999999999993E-2</v>
      </c>
      <c r="AA49" s="8">
        <f>Source!X37</f>
        <v>227</v>
      </c>
      <c r="AB49" s="8">
        <f>Source!Y37</f>
        <v>144</v>
      </c>
    </row>
    <row r="50" spans="1:28" ht="14.4" x14ac:dyDescent="0.3">
      <c r="C50" s="32" t="str">
        <f>Source!H37</f>
        <v>100 м2 отремонтированной поверхности</v>
      </c>
      <c r="D50" s="24"/>
      <c r="E50" s="33">
        <f>Source!AF37</f>
        <v>2603.7199999999998</v>
      </c>
      <c r="F50" s="33">
        <f>Source!AE37</f>
        <v>9.7200000000000006</v>
      </c>
      <c r="G50" s="30"/>
      <c r="H50" s="30"/>
      <c r="I50" s="30">
        <f>Source!R37</f>
        <v>1</v>
      </c>
      <c r="J50" s="33">
        <f>Source!AI37</f>
        <v>0.72</v>
      </c>
      <c r="K50" s="33">
        <f>Source!V37</f>
        <v>7.9199999999999993E-2</v>
      </c>
    </row>
    <row r="51" spans="1:28" x14ac:dyDescent="0.3">
      <c r="C51" s="8" t="s">
        <v>783</v>
      </c>
      <c r="D51" s="34">
        <f>Source!BZ37</f>
        <v>79</v>
      </c>
      <c r="E51" s="35"/>
      <c r="F51" s="34"/>
      <c r="G51" s="36">
        <f>Source!X37</f>
        <v>227</v>
      </c>
      <c r="H51" s="34"/>
      <c r="I51" s="34"/>
      <c r="J51" s="34"/>
      <c r="K51" s="34"/>
    </row>
    <row r="52" spans="1:28" x14ac:dyDescent="0.3">
      <c r="C52" s="8" t="s">
        <v>784</v>
      </c>
      <c r="D52" s="34">
        <f>Source!CA37</f>
        <v>50</v>
      </c>
      <c r="E52" s="35"/>
      <c r="F52" s="34"/>
      <c r="G52" s="36">
        <f>Source!Y37</f>
        <v>144</v>
      </c>
      <c r="H52" s="34"/>
      <c r="I52" s="34"/>
      <c r="J52" s="34"/>
      <c r="K52" s="34"/>
    </row>
    <row r="53" spans="1:28" ht="14.4" x14ac:dyDescent="0.3">
      <c r="A53" s="27" t="str">
        <f>Source!E39</f>
        <v>9</v>
      </c>
      <c r="B53" s="27" t="s">
        <v>792</v>
      </c>
      <c r="C53" s="28" t="str">
        <f>Source!G39</f>
        <v>Перетирка штукатурки внутренних помещений</v>
      </c>
      <c r="D53" s="24">
        <f>Source!I39</f>
        <v>0.39700000000000002</v>
      </c>
      <c r="E53" s="37">
        <f>Source!AB39</f>
        <v>258.97000000000003</v>
      </c>
      <c r="F53" s="37">
        <f>Source!AD39</f>
        <v>3.09</v>
      </c>
      <c r="G53" s="30">
        <f>Source!O39</f>
        <v>102</v>
      </c>
      <c r="H53" s="30">
        <f>Source!S39</f>
        <v>96</v>
      </c>
      <c r="I53" s="38">
        <f>Source!Q39</f>
        <v>1</v>
      </c>
      <c r="J53" s="37">
        <f>Source!AH39</f>
        <v>28.07</v>
      </c>
      <c r="K53" s="37">
        <f>Source!U39</f>
        <v>11.143790000000001</v>
      </c>
      <c r="T53" s="8">
        <f>Source!O39+Source!X39+Source!Y39</f>
        <v>228</v>
      </c>
      <c r="U53" s="8">
        <f>Source!P39</f>
        <v>5</v>
      </c>
      <c r="V53" s="8">
        <f>Source!S39</f>
        <v>96</v>
      </c>
      <c r="W53" s="8">
        <f>Source!Q39</f>
        <v>1</v>
      </c>
      <c r="X53" s="8">
        <f>Source!R39</f>
        <v>1</v>
      </c>
      <c r="Y53" s="8">
        <f>Source!U39</f>
        <v>11.143790000000001</v>
      </c>
      <c r="Z53" s="8">
        <f>Source!V39</f>
        <v>3.9700000000000006E-2</v>
      </c>
      <c r="AA53" s="8">
        <f>Source!X39</f>
        <v>77</v>
      </c>
      <c r="AB53" s="8">
        <f>Source!Y39</f>
        <v>49</v>
      </c>
    </row>
    <row r="54" spans="1:28" ht="14.4" x14ac:dyDescent="0.3">
      <c r="C54" s="32" t="str">
        <f>Source!H39</f>
        <v>100 м2 перетертой поверхности</v>
      </c>
      <c r="D54" s="24"/>
      <c r="E54" s="33">
        <f>Source!AF39</f>
        <v>242.52</v>
      </c>
      <c r="F54" s="33">
        <f>Source!AE39</f>
        <v>1.35</v>
      </c>
      <c r="G54" s="30"/>
      <c r="H54" s="30"/>
      <c r="I54" s="30">
        <f>Source!R39</f>
        <v>1</v>
      </c>
      <c r="J54" s="33">
        <f>Source!AI39</f>
        <v>0.1</v>
      </c>
      <c r="K54" s="33">
        <f>Source!V39</f>
        <v>3.9700000000000006E-2</v>
      </c>
    </row>
    <row r="55" spans="1:28" x14ac:dyDescent="0.3">
      <c r="C55" s="8" t="s">
        <v>783</v>
      </c>
      <c r="D55" s="34">
        <f>Source!BZ39</f>
        <v>79</v>
      </c>
      <c r="E55" s="35"/>
      <c r="F55" s="34"/>
      <c r="G55" s="36">
        <f>Source!X39</f>
        <v>77</v>
      </c>
      <c r="H55" s="34"/>
      <c r="I55" s="34"/>
      <c r="J55" s="34"/>
      <c r="K55" s="34"/>
    </row>
    <row r="56" spans="1:28" x14ac:dyDescent="0.3">
      <c r="C56" s="8" t="s">
        <v>784</v>
      </c>
      <c r="D56" s="34">
        <f>Source!CA39</f>
        <v>50</v>
      </c>
      <c r="E56" s="35"/>
      <c r="F56" s="34"/>
      <c r="G56" s="36">
        <f>Source!Y39</f>
        <v>49</v>
      </c>
      <c r="H56" s="34"/>
      <c r="I56" s="34"/>
      <c r="J56" s="34"/>
      <c r="K56" s="34"/>
    </row>
    <row r="57" spans="1:28" ht="14.4" x14ac:dyDescent="0.3">
      <c r="A57" s="27" t="str">
        <f>Source!E40</f>
        <v>10</v>
      </c>
      <c r="B57" s="27" t="s">
        <v>793</v>
      </c>
      <c r="C57" s="46" t="str">
        <f>Source!G40</f>
        <v>Погрузка при автомобильных перевозках мусора строительного с погрузкой вручную</v>
      </c>
      <c r="D57" s="24">
        <f>Source!I40</f>
        <v>4.2</v>
      </c>
      <c r="E57" s="37">
        <f>Source!AB40</f>
        <v>40.94</v>
      </c>
      <c r="F57" s="37">
        <f>Source!AD40</f>
        <v>30.15</v>
      </c>
      <c r="G57" s="30">
        <f>Source!O40</f>
        <v>172</v>
      </c>
      <c r="H57" s="30">
        <f>Source!S40</f>
        <v>45</v>
      </c>
      <c r="I57" s="38">
        <f>Source!Q40</f>
        <v>127</v>
      </c>
      <c r="J57" s="37">
        <f>Source!AH40</f>
        <v>0.57769999999999999</v>
      </c>
      <c r="K57" s="37">
        <f>Source!U40</f>
        <v>2.4263400000000002</v>
      </c>
      <c r="T57" s="8">
        <f>Source!O40+Source!X40+Source!Y40</f>
        <v>172</v>
      </c>
      <c r="U57" s="8">
        <f>Source!P40</f>
        <v>0</v>
      </c>
      <c r="V57" s="8">
        <f>Source!S40</f>
        <v>45</v>
      </c>
      <c r="W57" s="8">
        <f>Source!Q40</f>
        <v>127</v>
      </c>
      <c r="X57" s="8">
        <f>Source!R40</f>
        <v>0</v>
      </c>
      <c r="Y57" s="8">
        <f>Source!U40</f>
        <v>2.4263400000000002</v>
      </c>
      <c r="Z57" s="8">
        <f>Source!V40</f>
        <v>0</v>
      </c>
      <c r="AA57" s="8">
        <f>Source!X40</f>
        <v>0</v>
      </c>
      <c r="AB57" s="8">
        <f>Source!Y40</f>
        <v>0</v>
      </c>
    </row>
    <row r="58" spans="1:28" ht="14.4" x14ac:dyDescent="0.3">
      <c r="C58" s="32" t="str">
        <f>Source!H40</f>
        <v>1 Т ГРУЗА</v>
      </c>
      <c r="D58" s="24"/>
      <c r="E58" s="33">
        <f>Source!AF40</f>
        <v>10.79</v>
      </c>
      <c r="F58" s="33">
        <f>Source!AE40</f>
        <v>0</v>
      </c>
      <c r="G58" s="30"/>
      <c r="H58" s="30"/>
      <c r="I58" s="30">
        <f>Source!R40</f>
        <v>0</v>
      </c>
      <c r="J58" s="33">
        <f>Source!AI40</f>
        <v>0</v>
      </c>
      <c r="K58" s="33">
        <f>Source!V40</f>
        <v>0</v>
      </c>
    </row>
    <row r="59" spans="1:28" ht="28.8" x14ac:dyDescent="0.3">
      <c r="A59" s="27" t="str">
        <f>Source!E41</f>
        <v>11</v>
      </c>
      <c r="B59" s="27" t="s">
        <v>794</v>
      </c>
      <c r="C59" s="28" t="str">
        <f>Source!G41</f>
        <v>Перевозка грузов I класса автомобилями-самосвалами грузоподъемностью 10 т работающих вне карьера на расстояние до 30 км</v>
      </c>
      <c r="D59" s="24">
        <f>Source!I41</f>
        <v>4.2</v>
      </c>
      <c r="E59" s="37">
        <f>Source!AB41</f>
        <v>17.2</v>
      </c>
      <c r="F59" s="37">
        <f>Source!AD41</f>
        <v>17.2</v>
      </c>
      <c r="G59" s="30">
        <f>Source!O41</f>
        <v>72</v>
      </c>
      <c r="H59" s="30">
        <f>Source!S41</f>
        <v>0</v>
      </c>
      <c r="I59" s="38">
        <f>Source!Q41</f>
        <v>72</v>
      </c>
      <c r="J59" s="37">
        <f>Source!AH41</f>
        <v>0</v>
      </c>
      <c r="K59" s="37">
        <f>Source!U41</f>
        <v>0</v>
      </c>
      <c r="T59" s="8">
        <f>Source!O41+Source!X41+Source!Y41</f>
        <v>72</v>
      </c>
      <c r="U59" s="8">
        <f>Source!P41</f>
        <v>0</v>
      </c>
      <c r="V59" s="8">
        <f>Source!S41</f>
        <v>0</v>
      </c>
      <c r="W59" s="8">
        <f>Source!Q41</f>
        <v>72</v>
      </c>
      <c r="X59" s="8">
        <f>Source!R41</f>
        <v>0</v>
      </c>
      <c r="Y59" s="8">
        <f>Source!U41</f>
        <v>0</v>
      </c>
      <c r="Z59" s="8">
        <f>Source!V41</f>
        <v>0</v>
      </c>
      <c r="AA59" s="8">
        <f>Source!X41</f>
        <v>0</v>
      </c>
      <c r="AB59" s="8">
        <f>Source!Y41</f>
        <v>0</v>
      </c>
    </row>
    <row r="60" spans="1:28" ht="14.4" x14ac:dyDescent="0.3">
      <c r="C60" s="32" t="str">
        <f>Source!H41</f>
        <v>1 Т ГРУЗА</v>
      </c>
      <c r="D60" s="24"/>
      <c r="E60" s="33">
        <f>Source!AF41</f>
        <v>0</v>
      </c>
      <c r="F60" s="33">
        <f>Source!AE41</f>
        <v>0</v>
      </c>
      <c r="G60" s="30"/>
      <c r="H60" s="30"/>
      <c r="I60" s="30">
        <f>Source!R41</f>
        <v>0</v>
      </c>
      <c r="J60" s="33">
        <f>Source!AI41</f>
        <v>0</v>
      </c>
      <c r="K60" s="33">
        <f>Source!V41</f>
        <v>0</v>
      </c>
    </row>
    <row r="61" spans="1:28" ht="28.8" x14ac:dyDescent="0.3">
      <c r="A61" s="27" t="str">
        <f>Source!E42</f>
        <v>12</v>
      </c>
      <c r="B61" s="27" t="s">
        <v>795</v>
      </c>
      <c r="C61" s="28" t="str">
        <f>Source!G42</f>
        <v>Установка блоков в наружных и внутренних дверных проемах в перегородках и деревянных нерубленых стенах, площадь проема до 3 м2</v>
      </c>
      <c r="D61" s="24">
        <f>Source!I42</f>
        <v>1.89E-2</v>
      </c>
      <c r="E61" s="37">
        <f>Source!AB42</f>
        <v>31378.04</v>
      </c>
      <c r="F61" s="37">
        <f>Source!AD42</f>
        <v>423.89</v>
      </c>
      <c r="G61" s="30">
        <f>Source!O42</f>
        <v>593</v>
      </c>
      <c r="H61" s="30">
        <f>Source!S42</f>
        <v>22</v>
      </c>
      <c r="I61" s="38">
        <f>Source!Q42</f>
        <v>8</v>
      </c>
      <c r="J61" s="37">
        <f>Source!AH42</f>
        <v>132.25</v>
      </c>
      <c r="K61" s="37">
        <f>Source!U42</f>
        <v>2.4995250000000002</v>
      </c>
      <c r="T61" s="8">
        <f>Source!O42+Source!X42+Source!Y42</f>
        <v>628</v>
      </c>
      <c r="U61" s="8">
        <f>Source!P42</f>
        <v>563</v>
      </c>
      <c r="V61" s="8">
        <f>Source!S42</f>
        <v>22</v>
      </c>
      <c r="W61" s="8">
        <f>Source!Q42</f>
        <v>8</v>
      </c>
      <c r="X61" s="8">
        <f>Source!R42</f>
        <v>0</v>
      </c>
      <c r="Y61" s="8">
        <f>Source!U42</f>
        <v>2.4995250000000002</v>
      </c>
      <c r="Z61" s="8">
        <f>Source!V42</f>
        <v>0</v>
      </c>
      <c r="AA61" s="8">
        <f>Source!X42</f>
        <v>23</v>
      </c>
      <c r="AB61" s="8">
        <f>Source!Y42</f>
        <v>12</v>
      </c>
    </row>
    <row r="62" spans="1:28" ht="14.4" x14ac:dyDescent="0.3">
      <c r="C62" s="32" t="str">
        <f>Source!H42</f>
        <v>100 м2 проемов</v>
      </c>
      <c r="D62" s="24"/>
      <c r="E62" s="33">
        <f>Source!AF42</f>
        <v>1186.28</v>
      </c>
      <c r="F62" s="33">
        <f>Source!AE42</f>
        <v>0</v>
      </c>
      <c r="G62" s="30"/>
      <c r="H62" s="30"/>
      <c r="I62" s="30">
        <f>Source!R42</f>
        <v>0</v>
      </c>
      <c r="J62" s="33">
        <f>Source!AI42</f>
        <v>0</v>
      </c>
      <c r="K62" s="33">
        <f>Source!V42</f>
        <v>0</v>
      </c>
    </row>
    <row r="63" spans="1:28" x14ac:dyDescent="0.3">
      <c r="C63" s="39" t="s">
        <v>105</v>
      </c>
    </row>
    <row r="64" spans="1:28" x14ac:dyDescent="0.3">
      <c r="C64" s="44" t="s">
        <v>852</v>
      </c>
    </row>
    <row r="65" spans="1:28" x14ac:dyDescent="0.3">
      <c r="C65" s="8" t="s">
        <v>853</v>
      </c>
      <c r="D65" s="34">
        <v>106</v>
      </c>
      <c r="E65" s="35"/>
      <c r="F65" s="34"/>
      <c r="G65" s="36">
        <f>Source!X42</f>
        <v>23</v>
      </c>
      <c r="H65" s="34"/>
      <c r="I65" s="34"/>
      <c r="J65" s="34"/>
      <c r="K65" s="34"/>
    </row>
    <row r="66" spans="1:28" x14ac:dyDescent="0.3">
      <c r="C66" s="8" t="s">
        <v>854</v>
      </c>
      <c r="D66" s="34">
        <v>54</v>
      </c>
      <c r="E66" s="35"/>
      <c r="F66" s="34"/>
      <c r="G66" s="36">
        <f>Source!Y42</f>
        <v>12</v>
      </c>
      <c r="H66" s="34"/>
      <c r="I66" s="34"/>
      <c r="J66" s="34"/>
      <c r="K66" s="34"/>
    </row>
    <row r="67" spans="1:28" ht="28.8" x14ac:dyDescent="0.3">
      <c r="A67" s="27" t="str">
        <f>Source!E43</f>
        <v>12,1</v>
      </c>
      <c r="B67" s="27" t="s">
        <v>796</v>
      </c>
      <c r="C67" s="28" t="s">
        <v>797</v>
      </c>
      <c r="D67" s="24">
        <f>Source!I43</f>
        <v>-1.8900000000000001</v>
      </c>
      <c r="E67" s="37">
        <f>Source!AB43</f>
        <v>265.75</v>
      </c>
      <c r="F67" s="37">
        <f>Source!AD43</f>
        <v>0</v>
      </c>
      <c r="G67" s="30">
        <f>Source!O43</f>
        <v>-502</v>
      </c>
      <c r="H67" s="30">
        <f>Source!S43</f>
        <v>0</v>
      </c>
      <c r="I67" s="38">
        <f>Source!Q43</f>
        <v>0</v>
      </c>
      <c r="J67" s="37">
        <f>Source!AH43</f>
        <v>0</v>
      </c>
      <c r="K67" s="37">
        <f>Source!U43</f>
        <v>0</v>
      </c>
      <c r="T67" s="8">
        <f>Source!O43+Source!X43+Source!Y43</f>
        <v>-502</v>
      </c>
      <c r="U67" s="8">
        <f>Source!P43</f>
        <v>-502</v>
      </c>
      <c r="V67" s="8">
        <f>Source!S43</f>
        <v>0</v>
      </c>
      <c r="W67" s="8">
        <f>Source!Q43</f>
        <v>0</v>
      </c>
      <c r="X67" s="8">
        <f>Source!R43</f>
        <v>0</v>
      </c>
      <c r="Y67" s="8">
        <f>Source!U43</f>
        <v>0</v>
      </c>
      <c r="Z67" s="8">
        <f>Source!V43</f>
        <v>0</v>
      </c>
      <c r="AA67" s="8">
        <f>Source!X43</f>
        <v>0</v>
      </c>
      <c r="AB67" s="8">
        <f>Source!Y43</f>
        <v>0</v>
      </c>
    </row>
    <row r="68" spans="1:28" ht="14.4" x14ac:dyDescent="0.3">
      <c r="C68" s="32" t="str">
        <f>Source!H43</f>
        <v>м2</v>
      </c>
      <c r="D68" s="24"/>
      <c r="E68" s="33">
        <f>Source!AF43</f>
        <v>0</v>
      </c>
      <c r="F68" s="33">
        <f>Source!AE43</f>
        <v>0</v>
      </c>
      <c r="G68" s="30"/>
      <c r="H68" s="30"/>
      <c r="I68" s="30">
        <f>Source!R43</f>
        <v>0</v>
      </c>
      <c r="J68" s="33">
        <f>Source!AI43</f>
        <v>0</v>
      </c>
      <c r="K68" s="33">
        <f>Source!V43</f>
        <v>0</v>
      </c>
    </row>
    <row r="69" spans="1:28" ht="28.8" x14ac:dyDescent="0.3">
      <c r="A69" s="27" t="str">
        <f>Source!E44</f>
        <v>13</v>
      </c>
      <c r="B69" s="27" t="s">
        <v>798</v>
      </c>
      <c r="C69" s="28" t="str">
        <f>Source!G44</f>
        <v>Блок дверной, одностворчатый, 3-х филёнчатый, глухой сосновый,массивный, без лака, модель FF PUUVALMIS 3P, размер дверного полотна 890x2090 мм</v>
      </c>
      <c r="D69" s="24">
        <f>Source!I44</f>
        <v>1</v>
      </c>
      <c r="E69" s="37">
        <f>Source!AB44</f>
        <v>1628.37</v>
      </c>
      <c r="F69" s="37">
        <f>Source!AD44</f>
        <v>0</v>
      </c>
      <c r="G69" s="30">
        <f>Source!O44</f>
        <v>1628</v>
      </c>
      <c r="H69" s="30">
        <f>Source!S44</f>
        <v>0</v>
      </c>
      <c r="I69" s="38">
        <f>Source!Q44</f>
        <v>0</v>
      </c>
      <c r="J69" s="37">
        <f>Source!AH44</f>
        <v>0</v>
      </c>
      <c r="K69" s="37">
        <f>Source!U44</f>
        <v>0</v>
      </c>
      <c r="T69" s="8">
        <f>Source!O44+Source!X44+Source!Y44</f>
        <v>1628</v>
      </c>
      <c r="U69" s="8">
        <f>Source!P44</f>
        <v>1628</v>
      </c>
      <c r="V69" s="8">
        <f>Source!S44</f>
        <v>0</v>
      </c>
      <c r="W69" s="8">
        <f>Source!Q44</f>
        <v>0</v>
      </c>
      <c r="X69" s="8">
        <f>Source!R44</f>
        <v>0</v>
      </c>
      <c r="Y69" s="8">
        <f>Source!U44</f>
        <v>0</v>
      </c>
      <c r="Z69" s="8">
        <f>Source!V44</f>
        <v>0</v>
      </c>
      <c r="AA69" s="8">
        <f>Source!X44</f>
        <v>0</v>
      </c>
      <c r="AB69" s="8">
        <f>Source!Y44</f>
        <v>0</v>
      </c>
    </row>
    <row r="70" spans="1:28" ht="14.4" x14ac:dyDescent="0.3">
      <c r="C70" s="32" t="str">
        <f>Source!H44</f>
        <v>компл.</v>
      </c>
      <c r="D70" s="24"/>
      <c r="E70" s="33">
        <f>Source!AF44</f>
        <v>0</v>
      </c>
      <c r="F70" s="33">
        <f>Source!AE44</f>
        <v>0</v>
      </c>
      <c r="G70" s="30"/>
      <c r="H70" s="30"/>
      <c r="I70" s="30">
        <f>Source!R44</f>
        <v>0</v>
      </c>
      <c r="J70" s="33">
        <f>Source!AI44</f>
        <v>0</v>
      </c>
      <c r="K70" s="33">
        <f>Source!V44</f>
        <v>0</v>
      </c>
    </row>
    <row r="71" spans="1:28" ht="43.2" x14ac:dyDescent="0.3">
      <c r="A71" s="27" t="str">
        <f>Source!E45</f>
        <v>14</v>
      </c>
      <c r="B71" s="27" t="s">
        <v>799</v>
      </c>
      <c r="C71" s="28" t="str">
        <f>Source!G45</f>
        <v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v>
      </c>
      <c r="D71" s="24">
        <f>Source!I45</f>
        <v>7.5999999999999998E-2</v>
      </c>
      <c r="E71" s="37">
        <f>Source!AB45</f>
        <v>13237.82</v>
      </c>
      <c r="F71" s="37">
        <f>Source!AD45</f>
        <v>46.59</v>
      </c>
      <c r="G71" s="30">
        <f>Source!O45</f>
        <v>1007</v>
      </c>
      <c r="H71" s="30">
        <f>Source!S45</f>
        <v>103</v>
      </c>
      <c r="I71" s="38">
        <f>Source!Q45</f>
        <v>4</v>
      </c>
      <c r="J71" s="37">
        <f>Source!AH45</f>
        <v>130.63</v>
      </c>
      <c r="K71" s="37">
        <f>Source!U45</f>
        <v>9.92788</v>
      </c>
      <c r="T71" s="8">
        <f>Source!O45+Source!X45+Source!Y45</f>
        <v>1143</v>
      </c>
      <c r="U71" s="8">
        <f>Source!P45</f>
        <v>900</v>
      </c>
      <c r="V71" s="8">
        <f>Source!S45</f>
        <v>103</v>
      </c>
      <c r="W71" s="8">
        <f>Source!Q45</f>
        <v>4</v>
      </c>
      <c r="X71" s="8">
        <f>Source!R45</f>
        <v>2</v>
      </c>
      <c r="Y71" s="8">
        <f>Source!U45</f>
        <v>9.92788</v>
      </c>
      <c r="Z71" s="8">
        <f>Source!V45</f>
        <v>0.22875999999999999</v>
      </c>
      <c r="AA71" s="8">
        <f>Source!X45</f>
        <v>83</v>
      </c>
      <c r="AB71" s="8">
        <f>Source!Y45</f>
        <v>53</v>
      </c>
    </row>
    <row r="72" spans="1:28" ht="14.4" x14ac:dyDescent="0.3">
      <c r="C72" s="32" t="str">
        <f>Source!H45</f>
        <v>100 м2 поверхности</v>
      </c>
      <c r="D72" s="24"/>
      <c r="E72" s="33">
        <f>Source!AF45</f>
        <v>1352.02</v>
      </c>
      <c r="F72" s="33">
        <f>Source!AE45</f>
        <v>31.88</v>
      </c>
      <c r="G72" s="30"/>
      <c r="H72" s="30"/>
      <c r="I72" s="30">
        <f>Source!R45</f>
        <v>2</v>
      </c>
      <c r="J72" s="33">
        <f>Source!AI45</f>
        <v>3.01</v>
      </c>
      <c r="K72" s="33">
        <f>Source!V45</f>
        <v>0.22875999999999999</v>
      </c>
    </row>
    <row r="73" spans="1:28" x14ac:dyDescent="0.3">
      <c r="C73" s="8" t="s">
        <v>783</v>
      </c>
      <c r="D73" s="34">
        <f>Source!BZ45</f>
        <v>79</v>
      </c>
      <c r="E73" s="35"/>
      <c r="F73" s="34"/>
      <c r="G73" s="36">
        <f>Source!X45</f>
        <v>83</v>
      </c>
      <c r="H73" s="34"/>
      <c r="I73" s="34"/>
      <c r="J73" s="34"/>
      <c r="K73" s="34"/>
    </row>
    <row r="74" spans="1:28" x14ac:dyDescent="0.3">
      <c r="C74" s="8" t="s">
        <v>784</v>
      </c>
      <c r="D74" s="34">
        <f>Source!CA45</f>
        <v>50</v>
      </c>
      <c r="E74" s="35"/>
      <c r="F74" s="34"/>
      <c r="G74" s="36">
        <f>Source!Y45</f>
        <v>53</v>
      </c>
      <c r="H74" s="34"/>
      <c r="I74" s="34"/>
      <c r="J74" s="34"/>
      <c r="K74" s="34"/>
    </row>
    <row r="75" spans="1:28" ht="43.2" x14ac:dyDescent="0.3">
      <c r="A75" s="27" t="str">
        <f>Source!E46</f>
        <v>15</v>
      </c>
      <c r="B75" s="27" t="s">
        <v>800</v>
      </c>
      <c r="C75" s="28" t="str">
        <f>Source!G46</f>
        <v>Устройство перегородок из гипсокартонных листов (ГКЛ) по системе «КНАУФ» с одинарным металлическим каркасом и однослойной обшивкой с обеих сторон (С 111) с двумя дверными проемами</v>
      </c>
      <c r="D75" s="24">
        <f>Source!I46</f>
        <v>0.15</v>
      </c>
      <c r="E75" s="37">
        <f>Source!AB46</f>
        <v>8219.94</v>
      </c>
      <c r="F75" s="37">
        <f>Source!AD46</f>
        <v>55.38</v>
      </c>
      <c r="G75" s="30">
        <f>Source!O46</f>
        <v>1233</v>
      </c>
      <c r="H75" s="30">
        <f>Source!S46</f>
        <v>163</v>
      </c>
      <c r="I75" s="38">
        <f>Source!Q46</f>
        <v>8</v>
      </c>
      <c r="J75" s="37">
        <f>Source!AH46</f>
        <v>119.6</v>
      </c>
      <c r="K75" s="37">
        <f>Source!U46</f>
        <v>17.939999999999998</v>
      </c>
      <c r="T75" s="8">
        <f>Source!O46+Source!X46+Source!Y46</f>
        <v>1494</v>
      </c>
      <c r="U75" s="8">
        <f>Source!P46</f>
        <v>1062</v>
      </c>
      <c r="V75" s="8">
        <f>Source!S46</f>
        <v>163</v>
      </c>
      <c r="W75" s="8">
        <f>Source!Q46</f>
        <v>8</v>
      </c>
      <c r="X75" s="8">
        <f>Source!R46</f>
        <v>0</v>
      </c>
      <c r="Y75" s="8">
        <f>Source!U46</f>
        <v>17.939999999999998</v>
      </c>
      <c r="Z75" s="8">
        <f>Source!V46</f>
        <v>0</v>
      </c>
      <c r="AA75" s="8">
        <f>Source!X46</f>
        <v>173</v>
      </c>
      <c r="AB75" s="8">
        <f>Source!Y46</f>
        <v>88</v>
      </c>
    </row>
    <row r="76" spans="1:28" ht="14.4" x14ac:dyDescent="0.3">
      <c r="C76" s="32" t="str">
        <f>Source!H46</f>
        <v>100 м2 перегородок (за вычетом проемов)</v>
      </c>
      <c r="D76" s="24"/>
      <c r="E76" s="33">
        <f>Source!AF46</f>
        <v>1084.77</v>
      </c>
      <c r="F76" s="33">
        <f>Source!AE46</f>
        <v>0</v>
      </c>
      <c r="G76" s="30"/>
      <c r="H76" s="30"/>
      <c r="I76" s="30">
        <f>Source!R46</f>
        <v>0</v>
      </c>
      <c r="J76" s="33">
        <f>Source!AI46</f>
        <v>0</v>
      </c>
      <c r="K76" s="33">
        <f>Source!V46</f>
        <v>0</v>
      </c>
    </row>
    <row r="77" spans="1:28" x14ac:dyDescent="0.3">
      <c r="C77" s="39" t="s">
        <v>105</v>
      </c>
    </row>
    <row r="78" spans="1:28" x14ac:dyDescent="0.3">
      <c r="C78" s="44" t="s">
        <v>852</v>
      </c>
    </row>
    <row r="79" spans="1:28" x14ac:dyDescent="0.3">
      <c r="C79" s="8" t="s">
        <v>853</v>
      </c>
      <c r="D79" s="34">
        <v>106</v>
      </c>
      <c r="E79" s="35"/>
      <c r="F79" s="34"/>
      <c r="G79" s="36">
        <f>Source!X46</f>
        <v>173</v>
      </c>
      <c r="H79" s="34"/>
      <c r="I79" s="34"/>
      <c r="J79" s="34"/>
      <c r="K79" s="34"/>
    </row>
    <row r="80" spans="1:28" x14ac:dyDescent="0.3">
      <c r="C80" s="8" t="s">
        <v>854</v>
      </c>
      <c r="D80" s="34">
        <v>54</v>
      </c>
      <c r="E80" s="35"/>
      <c r="F80" s="34"/>
      <c r="G80" s="36">
        <f>Source!Y46</f>
        <v>88</v>
      </c>
      <c r="H80" s="34"/>
      <c r="I80" s="34"/>
      <c r="J80" s="34"/>
      <c r="K80" s="34"/>
    </row>
    <row r="81" spans="1:28" ht="14.4" x14ac:dyDescent="0.3">
      <c r="A81" s="27" t="str">
        <f>Source!E47</f>
        <v>16</v>
      </c>
      <c r="B81" s="27" t="s">
        <v>801</v>
      </c>
      <c r="C81" s="46" t="str">
        <f>Source!G47</f>
        <v>Облицовка древесноволокнистыми листами стен при отделке под оклейку обоями</v>
      </c>
      <c r="D81" s="24">
        <f>Source!I47</f>
        <v>8.5000000000000006E-2</v>
      </c>
      <c r="E81" s="37">
        <f>Source!AB47</f>
        <v>2064.7399999999998</v>
      </c>
      <c r="F81" s="37">
        <f>Source!AD47</f>
        <v>55.37</v>
      </c>
      <c r="G81" s="30">
        <f>Source!O47</f>
        <v>176</v>
      </c>
      <c r="H81" s="30">
        <f>Source!S47</f>
        <v>54</v>
      </c>
      <c r="I81" s="38">
        <f>Source!Q47</f>
        <v>5</v>
      </c>
      <c r="J81" s="37">
        <f>Source!AH47</f>
        <v>76.589999999999989</v>
      </c>
      <c r="K81" s="37">
        <f>Source!U47</f>
        <v>6.5101499999999994</v>
      </c>
      <c r="T81" s="8">
        <f>Source!O47+Source!X47+Source!Y47</f>
        <v>252</v>
      </c>
      <c r="U81" s="8">
        <f>Source!P47</f>
        <v>117</v>
      </c>
      <c r="V81" s="8">
        <f>Source!S47</f>
        <v>54</v>
      </c>
      <c r="W81" s="8">
        <f>Source!Q47</f>
        <v>5</v>
      </c>
      <c r="X81" s="8">
        <f>Source!R47</f>
        <v>0</v>
      </c>
      <c r="Y81" s="8">
        <f>Source!U47</f>
        <v>6.5101499999999994</v>
      </c>
      <c r="Z81" s="8">
        <f>Source!V47</f>
        <v>2.9750000000000006E-2</v>
      </c>
      <c r="AA81" s="8">
        <f>Source!X47</f>
        <v>51</v>
      </c>
      <c r="AB81" s="8">
        <f>Source!Y47</f>
        <v>25</v>
      </c>
    </row>
    <row r="82" spans="1:28" ht="14.4" x14ac:dyDescent="0.3">
      <c r="C82" s="32" t="str">
        <f>Source!H47</f>
        <v>100 м2 отделываемой поверхности</v>
      </c>
      <c r="D82" s="24"/>
      <c r="E82" s="33">
        <f>Source!AF47</f>
        <v>636.47</v>
      </c>
      <c r="F82" s="33">
        <f>Source!AE47</f>
        <v>4.7300000000000004</v>
      </c>
      <c r="G82" s="30"/>
      <c r="H82" s="30"/>
      <c r="I82" s="30">
        <f>Source!R47</f>
        <v>0</v>
      </c>
      <c r="J82" s="33">
        <f>Source!AI47</f>
        <v>0.35000000000000003</v>
      </c>
      <c r="K82" s="33">
        <f>Source!V47</f>
        <v>2.9750000000000006E-2</v>
      </c>
    </row>
    <row r="83" spans="1:28" x14ac:dyDescent="0.3">
      <c r="C83" s="39" t="s">
        <v>105</v>
      </c>
    </row>
    <row r="84" spans="1:28" x14ac:dyDescent="0.3">
      <c r="C84" s="44" t="s">
        <v>852</v>
      </c>
    </row>
    <row r="85" spans="1:28" x14ac:dyDescent="0.3">
      <c r="C85" s="8" t="s">
        <v>856</v>
      </c>
      <c r="D85" s="34">
        <v>95</v>
      </c>
      <c r="E85" s="35"/>
      <c r="F85" s="34"/>
      <c r="G85" s="36">
        <f>Source!X47</f>
        <v>51</v>
      </c>
      <c r="H85" s="34"/>
      <c r="I85" s="34"/>
      <c r="J85" s="34"/>
      <c r="K85" s="34"/>
    </row>
    <row r="86" spans="1:28" x14ac:dyDescent="0.3">
      <c r="C86" s="8" t="s">
        <v>857</v>
      </c>
      <c r="D86" s="34">
        <v>47</v>
      </c>
      <c r="E86" s="35"/>
      <c r="F86" s="34"/>
      <c r="G86" s="36">
        <f>Source!Y47</f>
        <v>25</v>
      </c>
      <c r="H86" s="34"/>
      <c r="I86" s="34"/>
      <c r="J86" s="34"/>
      <c r="K86" s="34"/>
    </row>
    <row r="87" spans="1:28" ht="28.8" x14ac:dyDescent="0.3">
      <c r="A87" s="27" t="str">
        <f>Source!E48</f>
        <v>16,1</v>
      </c>
      <c r="B87" s="27" t="s">
        <v>802</v>
      </c>
      <c r="C87" s="28" t="s">
        <v>855</v>
      </c>
      <c r="D87" s="24">
        <f>Source!I48</f>
        <v>-8.9250000000000006E-3</v>
      </c>
      <c r="E87" s="37">
        <f>Source!AB48</f>
        <v>5542.99</v>
      </c>
      <c r="F87" s="37">
        <f>Source!AD48</f>
        <v>0</v>
      </c>
      <c r="G87" s="30">
        <f>Source!O48</f>
        <v>-49</v>
      </c>
      <c r="H87" s="30">
        <f>Source!S48</f>
        <v>0</v>
      </c>
      <c r="I87" s="38">
        <f>Source!Q48</f>
        <v>0</v>
      </c>
      <c r="J87" s="37">
        <f>Source!AH48</f>
        <v>0</v>
      </c>
      <c r="K87" s="37">
        <f>Source!U48</f>
        <v>0</v>
      </c>
      <c r="T87" s="8">
        <f>Source!O48+Source!X48+Source!Y48</f>
        <v>-49</v>
      </c>
      <c r="U87" s="8">
        <f>Source!P48</f>
        <v>-49</v>
      </c>
      <c r="V87" s="8">
        <f>Source!S48</f>
        <v>0</v>
      </c>
      <c r="W87" s="8">
        <f>Source!Q48</f>
        <v>0</v>
      </c>
      <c r="X87" s="8">
        <f>Source!R48</f>
        <v>0</v>
      </c>
      <c r="Y87" s="8">
        <f>Source!U48</f>
        <v>0</v>
      </c>
      <c r="Z87" s="8">
        <f>Source!V48</f>
        <v>0</v>
      </c>
      <c r="AA87" s="8">
        <f>Source!X48</f>
        <v>0</v>
      </c>
      <c r="AB87" s="8">
        <f>Source!Y48</f>
        <v>0</v>
      </c>
    </row>
    <row r="88" spans="1:28" ht="14.4" x14ac:dyDescent="0.3">
      <c r="C88" s="32" t="str">
        <f>Source!H48</f>
        <v>1000 м2</v>
      </c>
      <c r="D88" s="24"/>
      <c r="E88" s="33">
        <f>Source!AF48</f>
        <v>0</v>
      </c>
      <c r="F88" s="33">
        <f>Source!AE48</f>
        <v>0</v>
      </c>
      <c r="G88" s="30"/>
      <c r="H88" s="30"/>
      <c r="I88" s="30">
        <f>Source!R48</f>
        <v>0</v>
      </c>
      <c r="J88" s="33">
        <f>Source!AI48</f>
        <v>0</v>
      </c>
      <c r="K88" s="33">
        <f>Source!V48</f>
        <v>0</v>
      </c>
    </row>
    <row r="89" spans="1:28" ht="14.4" x14ac:dyDescent="0.3">
      <c r="A89" s="27" t="str">
        <f>Source!E49</f>
        <v>17</v>
      </c>
      <c r="B89" s="27" t="s">
        <v>803</v>
      </c>
      <c r="C89" s="28" t="str">
        <f>Source!G49</f>
        <v>Листы гипсокартонные ГКЛ 12,5 мм</v>
      </c>
      <c r="D89" s="24">
        <f>Source!I49</f>
        <v>8.9250000000000007</v>
      </c>
      <c r="E89" s="37">
        <f>Source!AB49</f>
        <v>13.64</v>
      </c>
      <c r="F89" s="37">
        <f>Source!AD49</f>
        <v>0</v>
      </c>
      <c r="G89" s="30">
        <f>Source!O49</f>
        <v>122</v>
      </c>
      <c r="H89" s="30">
        <f>Source!S49</f>
        <v>0</v>
      </c>
      <c r="I89" s="38">
        <f>Source!Q49</f>
        <v>0</v>
      </c>
      <c r="J89" s="37">
        <f>Source!AH49</f>
        <v>0</v>
      </c>
      <c r="K89" s="37">
        <f>Source!U49</f>
        <v>0</v>
      </c>
      <c r="T89" s="8">
        <f>Source!O49+Source!X49+Source!Y49</f>
        <v>122</v>
      </c>
      <c r="U89" s="8">
        <f>Source!P49</f>
        <v>122</v>
      </c>
      <c r="V89" s="8">
        <f>Source!S49</f>
        <v>0</v>
      </c>
      <c r="W89" s="8">
        <f>Source!Q49</f>
        <v>0</v>
      </c>
      <c r="X89" s="8">
        <f>Source!R49</f>
        <v>0</v>
      </c>
      <c r="Y89" s="8">
        <f>Source!U49</f>
        <v>0</v>
      </c>
      <c r="Z89" s="8">
        <f>Source!V49</f>
        <v>0</v>
      </c>
      <c r="AA89" s="8">
        <f>Source!X49</f>
        <v>0</v>
      </c>
      <c r="AB89" s="8">
        <f>Source!Y49</f>
        <v>0</v>
      </c>
    </row>
    <row r="90" spans="1:28" ht="14.4" x14ac:dyDescent="0.3">
      <c r="C90" s="32" t="str">
        <f>Source!H49</f>
        <v>м2</v>
      </c>
      <c r="D90" s="24"/>
      <c r="E90" s="33">
        <f>Source!AF49</f>
        <v>0</v>
      </c>
      <c r="F90" s="33">
        <f>Source!AE49</f>
        <v>0</v>
      </c>
      <c r="G90" s="30"/>
      <c r="H90" s="30"/>
      <c r="I90" s="30">
        <f>Source!R49</f>
        <v>0</v>
      </c>
      <c r="J90" s="33">
        <f>Source!AI49</f>
        <v>0</v>
      </c>
      <c r="K90" s="33">
        <f>Source!V49</f>
        <v>0</v>
      </c>
    </row>
    <row r="91" spans="1:28" ht="28.8" x14ac:dyDescent="0.3">
      <c r="A91" s="27" t="str">
        <f>Source!E50</f>
        <v>18</v>
      </c>
      <c r="B91" s="27" t="s">
        <v>804</v>
      </c>
      <c r="C91" s="28" t="str">
        <f>Source!G50</f>
        <v>Сплошное выравнивание внутренних поверхностей (однослойное оштукатуривание)из сухих растворных смесей толщиной до 10 мм стен</v>
      </c>
      <c r="D91" s="24">
        <f>Source!I50</f>
        <v>0.36299999999999999</v>
      </c>
      <c r="E91" s="37">
        <f>Source!AB50</f>
        <v>2961.28</v>
      </c>
      <c r="F91" s="37">
        <f>Source!AD50</f>
        <v>36.369999999999997</v>
      </c>
      <c r="G91" s="30">
        <f>Source!O50</f>
        <v>1075</v>
      </c>
      <c r="H91" s="30">
        <f>Source!S50</f>
        <v>199</v>
      </c>
      <c r="I91" s="38">
        <f>Source!Q50</f>
        <v>13</v>
      </c>
      <c r="J91" s="37">
        <f>Source!AH50</f>
        <v>59.673499999999997</v>
      </c>
      <c r="K91" s="37">
        <f>Source!U50</f>
        <v>21.6614805</v>
      </c>
      <c r="T91" s="8">
        <f>Source!O50+Source!X50+Source!Y50</f>
        <v>1371</v>
      </c>
      <c r="U91" s="8">
        <f>Source!P50</f>
        <v>863</v>
      </c>
      <c r="V91" s="8">
        <f>Source!S50</f>
        <v>199</v>
      </c>
      <c r="W91" s="8">
        <f>Source!Q50</f>
        <v>13</v>
      </c>
      <c r="X91" s="8">
        <f>Source!R50</f>
        <v>9</v>
      </c>
      <c r="Y91" s="8">
        <f>Source!U50</f>
        <v>21.6614805</v>
      </c>
      <c r="Z91" s="8">
        <f>Source!V50</f>
        <v>0.84851250000000011</v>
      </c>
      <c r="AA91" s="8">
        <f>Source!X50</f>
        <v>198</v>
      </c>
      <c r="AB91" s="8">
        <f>Source!Y50</f>
        <v>98</v>
      </c>
    </row>
    <row r="92" spans="1:28" ht="14.4" x14ac:dyDescent="0.3">
      <c r="C92" s="32" t="str">
        <f>Source!H50</f>
        <v>100 м2 оштукатуриваемой поверхности</v>
      </c>
      <c r="D92" s="24"/>
      <c r="E92" s="33">
        <f>Source!AF50</f>
        <v>547.79999999999995</v>
      </c>
      <c r="F92" s="33">
        <f>Source!AE50</f>
        <v>24.19</v>
      </c>
      <c r="G92" s="30"/>
      <c r="H92" s="30"/>
      <c r="I92" s="30">
        <f>Source!R50</f>
        <v>9</v>
      </c>
      <c r="J92" s="33">
        <f>Source!AI50</f>
        <v>2.3375000000000004</v>
      </c>
      <c r="K92" s="33">
        <f>Source!V50</f>
        <v>0.84851250000000011</v>
      </c>
    </row>
    <row r="93" spans="1:28" x14ac:dyDescent="0.3">
      <c r="C93" s="39" t="s">
        <v>105</v>
      </c>
    </row>
    <row r="94" spans="1:28" x14ac:dyDescent="0.3">
      <c r="C94" s="44" t="s">
        <v>852</v>
      </c>
    </row>
    <row r="95" spans="1:28" x14ac:dyDescent="0.3">
      <c r="C95" s="8" t="s">
        <v>856</v>
      </c>
      <c r="D95" s="34">
        <v>95</v>
      </c>
      <c r="E95" s="35"/>
      <c r="F95" s="34"/>
      <c r="G95" s="36">
        <f>Source!X50</f>
        <v>198</v>
      </c>
      <c r="H95" s="34"/>
      <c r="I95" s="34"/>
      <c r="J95" s="34"/>
      <c r="K95" s="34"/>
    </row>
    <row r="96" spans="1:28" x14ac:dyDescent="0.3">
      <c r="C96" s="8" t="s">
        <v>857</v>
      </c>
      <c r="D96" s="34">
        <v>47</v>
      </c>
      <c r="E96" s="35"/>
      <c r="F96" s="34"/>
      <c r="G96" s="36">
        <f>Source!Y50</f>
        <v>98</v>
      </c>
      <c r="H96" s="34"/>
      <c r="I96" s="34"/>
      <c r="J96" s="34"/>
      <c r="K96" s="34"/>
    </row>
    <row r="97" spans="1:28" ht="14.4" x14ac:dyDescent="0.3">
      <c r="A97" s="27" t="str">
        <f>Source!E51</f>
        <v>18,1</v>
      </c>
      <c r="B97" s="27" t="s">
        <v>805</v>
      </c>
      <c r="C97" s="28" t="str">
        <f>Source!G51</f>
        <v>Грунтовка «Тифенгрунд», КНАУФ</v>
      </c>
      <c r="D97" s="24">
        <f>Source!I51</f>
        <v>4.7190000000000003</v>
      </c>
      <c r="E97" s="37">
        <f>Source!AB51</f>
        <v>15.57</v>
      </c>
      <c r="F97" s="37">
        <f>Source!AD51</f>
        <v>0</v>
      </c>
      <c r="G97" s="30">
        <f>Source!O51</f>
        <v>73</v>
      </c>
      <c r="H97" s="30">
        <f>Source!S51</f>
        <v>0</v>
      </c>
      <c r="I97" s="38">
        <f>Source!Q51</f>
        <v>0</v>
      </c>
      <c r="J97" s="37">
        <f>Source!AH51</f>
        <v>0</v>
      </c>
      <c r="K97" s="37">
        <f>Source!U51</f>
        <v>0</v>
      </c>
      <c r="T97" s="8">
        <f>Source!O51+Source!X51+Source!Y51</f>
        <v>73</v>
      </c>
      <c r="U97" s="8">
        <f>Source!P51</f>
        <v>73</v>
      </c>
      <c r="V97" s="8">
        <f>Source!S51</f>
        <v>0</v>
      </c>
      <c r="W97" s="8">
        <f>Source!Q51</f>
        <v>0</v>
      </c>
      <c r="X97" s="8">
        <f>Source!R51</f>
        <v>0</v>
      </c>
      <c r="Y97" s="8">
        <f>Source!U51</f>
        <v>0</v>
      </c>
      <c r="Z97" s="8">
        <f>Source!V51</f>
        <v>0</v>
      </c>
      <c r="AA97" s="8">
        <f>Source!X51</f>
        <v>0</v>
      </c>
      <c r="AB97" s="8">
        <f>Source!Y51</f>
        <v>0</v>
      </c>
    </row>
    <row r="98" spans="1:28" ht="14.4" x14ac:dyDescent="0.3">
      <c r="C98" s="32" t="str">
        <f>Source!H51</f>
        <v>кг</v>
      </c>
      <c r="D98" s="24"/>
      <c r="E98" s="33">
        <f>Source!AF51</f>
        <v>0</v>
      </c>
      <c r="F98" s="33">
        <f>Source!AE51</f>
        <v>0</v>
      </c>
      <c r="G98" s="30"/>
      <c r="H98" s="30"/>
      <c r="I98" s="30">
        <f>Source!R51</f>
        <v>0</v>
      </c>
      <c r="J98" s="33">
        <f>Source!AI51</f>
        <v>0</v>
      </c>
      <c r="K98" s="33">
        <f>Source!V51</f>
        <v>0</v>
      </c>
    </row>
    <row r="99" spans="1:28" ht="28.8" x14ac:dyDescent="0.3">
      <c r="A99" s="27" t="str">
        <f>Source!E52</f>
        <v>18,2</v>
      </c>
      <c r="B99" s="27" t="s">
        <v>806</v>
      </c>
      <c r="C99" s="28" t="s">
        <v>807</v>
      </c>
      <c r="D99" s="24">
        <f>Source!I52</f>
        <v>-0.35210999999999998</v>
      </c>
      <c r="E99" s="37">
        <f>Source!AB52</f>
        <v>2447.5</v>
      </c>
      <c r="F99" s="37">
        <f>Source!AD52</f>
        <v>0</v>
      </c>
      <c r="G99" s="30">
        <f>Source!O52</f>
        <v>-862</v>
      </c>
      <c r="H99" s="30">
        <f>Source!S52</f>
        <v>0</v>
      </c>
      <c r="I99" s="38">
        <f>Source!Q52</f>
        <v>0</v>
      </c>
      <c r="J99" s="37">
        <f>Source!AH52</f>
        <v>0</v>
      </c>
      <c r="K99" s="37">
        <f>Source!U52</f>
        <v>0</v>
      </c>
      <c r="T99" s="8">
        <f>Source!O52+Source!X52+Source!Y52</f>
        <v>-862</v>
      </c>
      <c r="U99" s="8">
        <f>Source!P52</f>
        <v>-862</v>
      </c>
      <c r="V99" s="8">
        <f>Source!S52</f>
        <v>0</v>
      </c>
      <c r="W99" s="8">
        <f>Source!Q52</f>
        <v>0</v>
      </c>
      <c r="X99" s="8">
        <f>Source!R52</f>
        <v>0</v>
      </c>
      <c r="Y99" s="8">
        <f>Source!U52</f>
        <v>0</v>
      </c>
      <c r="Z99" s="8">
        <f>Source!V52</f>
        <v>0</v>
      </c>
      <c r="AA99" s="8">
        <f>Source!X52</f>
        <v>0</v>
      </c>
      <c r="AB99" s="8">
        <f>Source!Y52</f>
        <v>0</v>
      </c>
    </row>
    <row r="100" spans="1:28" ht="14.4" x14ac:dyDescent="0.3">
      <c r="C100" s="32" t="str">
        <f>Source!H52</f>
        <v>т</v>
      </c>
      <c r="D100" s="24"/>
      <c r="E100" s="33">
        <f>Source!AF52</f>
        <v>0</v>
      </c>
      <c r="F100" s="33">
        <f>Source!AE52</f>
        <v>0</v>
      </c>
      <c r="G100" s="30"/>
      <c r="H100" s="30"/>
      <c r="I100" s="30">
        <f>Source!R52</f>
        <v>0</v>
      </c>
      <c r="J100" s="33">
        <f>Source!AI52</f>
        <v>0</v>
      </c>
      <c r="K100" s="33">
        <f>Source!V52</f>
        <v>0</v>
      </c>
    </row>
    <row r="101" spans="1:28" ht="14.4" x14ac:dyDescent="0.3">
      <c r="A101" s="27" t="str">
        <f>Source!E53</f>
        <v>18,3</v>
      </c>
      <c r="B101" s="27" t="s">
        <v>808</v>
      </c>
      <c r="C101" s="28" t="str">
        <f>Source!G53</f>
        <v>Смесь штукатурная «Гольдбанд», КНАУФ</v>
      </c>
      <c r="D101" s="24">
        <f>Source!I53</f>
        <v>312.18</v>
      </c>
      <c r="E101" s="37">
        <f>Source!AB53</f>
        <v>1.77</v>
      </c>
      <c r="F101" s="37">
        <f>Source!AD53</f>
        <v>0</v>
      </c>
      <c r="G101" s="30">
        <f>Source!O53</f>
        <v>553</v>
      </c>
      <c r="H101" s="30">
        <f>Source!S53</f>
        <v>0</v>
      </c>
      <c r="I101" s="38">
        <f>Source!Q53</f>
        <v>0</v>
      </c>
      <c r="J101" s="37">
        <f>Source!AH53</f>
        <v>0</v>
      </c>
      <c r="K101" s="37">
        <f>Source!U53</f>
        <v>0</v>
      </c>
      <c r="T101" s="8">
        <f>Source!O53+Source!X53+Source!Y53</f>
        <v>553</v>
      </c>
      <c r="U101" s="8">
        <f>Source!P53</f>
        <v>553</v>
      </c>
      <c r="V101" s="8">
        <f>Source!S53</f>
        <v>0</v>
      </c>
      <c r="W101" s="8">
        <f>Source!Q53</f>
        <v>0</v>
      </c>
      <c r="X101" s="8">
        <f>Source!R53</f>
        <v>0</v>
      </c>
      <c r="Y101" s="8">
        <f>Source!U53</f>
        <v>0</v>
      </c>
      <c r="Z101" s="8">
        <f>Source!V53</f>
        <v>0</v>
      </c>
      <c r="AA101" s="8">
        <f>Source!X53</f>
        <v>0</v>
      </c>
      <c r="AB101" s="8">
        <f>Source!Y53</f>
        <v>0</v>
      </c>
    </row>
    <row r="102" spans="1:28" ht="14.4" x14ac:dyDescent="0.3">
      <c r="C102" s="32" t="str">
        <f>Source!H53</f>
        <v>кг</v>
      </c>
      <c r="D102" s="24"/>
      <c r="E102" s="33">
        <f>Source!AF53</f>
        <v>0</v>
      </c>
      <c r="F102" s="33">
        <f>Source!AE53</f>
        <v>0</v>
      </c>
      <c r="G102" s="30"/>
      <c r="H102" s="30"/>
      <c r="I102" s="30">
        <f>Source!R53</f>
        <v>0</v>
      </c>
      <c r="J102" s="33">
        <f>Source!AI53</f>
        <v>0</v>
      </c>
      <c r="K102" s="33">
        <f>Source!V53</f>
        <v>0</v>
      </c>
    </row>
    <row r="103" spans="1:28" ht="43.2" x14ac:dyDescent="0.3">
      <c r="A103" s="27" t="str">
        <f>Source!E54</f>
        <v>19</v>
      </c>
      <c r="B103" s="27" t="s">
        <v>809</v>
      </c>
      <c r="C103" s="28" t="str">
        <f>Source!G54</f>
        <v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v>
      </c>
      <c r="D103" s="24">
        <f>Source!I54</f>
        <v>0.64200000000000002</v>
      </c>
      <c r="E103" s="37">
        <f>Source!AB54</f>
        <v>7436.82</v>
      </c>
      <c r="F103" s="37">
        <f>Source!AD54</f>
        <v>32.49</v>
      </c>
      <c r="G103" s="30">
        <f>Source!O54</f>
        <v>4774</v>
      </c>
      <c r="H103" s="30">
        <f>Source!S54</f>
        <v>462</v>
      </c>
      <c r="I103" s="38">
        <f>Source!Q54</f>
        <v>21</v>
      </c>
      <c r="J103" s="37">
        <f>Source!AH54</f>
        <v>73.8</v>
      </c>
      <c r="K103" s="37">
        <f>Source!U54</f>
        <v>47.379599999999996</v>
      </c>
      <c r="T103" s="8">
        <f>Source!O54+Source!X54+Source!Y54</f>
        <v>5387</v>
      </c>
      <c r="U103" s="8">
        <f>Source!P54</f>
        <v>4291</v>
      </c>
      <c r="V103" s="8">
        <f>Source!S54</f>
        <v>462</v>
      </c>
      <c r="W103" s="8">
        <f>Source!Q54</f>
        <v>21</v>
      </c>
      <c r="X103" s="8">
        <f>Source!R54</f>
        <v>13</v>
      </c>
      <c r="Y103" s="8">
        <f>Source!U54</f>
        <v>47.379599999999996</v>
      </c>
      <c r="Z103" s="8">
        <f>Source!V54</f>
        <v>1.2198</v>
      </c>
      <c r="AA103" s="8">
        <f>Source!X54</f>
        <v>375</v>
      </c>
      <c r="AB103" s="8">
        <f>Source!Y54</f>
        <v>238</v>
      </c>
    </row>
    <row r="104" spans="1:28" ht="14.4" x14ac:dyDescent="0.3">
      <c r="C104" s="32" t="str">
        <f>Source!H54</f>
        <v>100 м2 поверхности</v>
      </c>
      <c r="D104" s="24"/>
      <c r="E104" s="33">
        <f>Source!AF54</f>
        <v>720.29</v>
      </c>
      <c r="F104" s="33">
        <f>Source!AE54</f>
        <v>20.7</v>
      </c>
      <c r="G104" s="30"/>
      <c r="H104" s="30"/>
      <c r="I104" s="30">
        <f>Source!R54</f>
        <v>13</v>
      </c>
      <c r="J104" s="33">
        <f>Source!AI54</f>
        <v>1.9</v>
      </c>
      <c r="K104" s="33">
        <f>Source!V54</f>
        <v>1.2198</v>
      </c>
    </row>
    <row r="105" spans="1:28" x14ac:dyDescent="0.3">
      <c r="C105" s="8" t="s">
        <v>783</v>
      </c>
      <c r="D105" s="34">
        <f>Source!BZ54</f>
        <v>79</v>
      </c>
      <c r="E105" s="35"/>
      <c r="F105" s="34"/>
      <c r="G105" s="36">
        <f>Source!X54</f>
        <v>375</v>
      </c>
      <c r="H105" s="34"/>
      <c r="I105" s="34"/>
      <c r="J105" s="34"/>
      <c r="K105" s="34"/>
    </row>
    <row r="106" spans="1:28" x14ac:dyDescent="0.3">
      <c r="C106" s="8" t="s">
        <v>784</v>
      </c>
      <c r="D106" s="34">
        <f>Source!CA54</f>
        <v>50</v>
      </c>
      <c r="E106" s="35"/>
      <c r="F106" s="34"/>
      <c r="G106" s="36">
        <f>Source!Y54</f>
        <v>238</v>
      </c>
      <c r="H106" s="34"/>
      <c r="I106" s="34"/>
      <c r="J106" s="34"/>
      <c r="K106" s="34"/>
    </row>
    <row r="107" spans="1:28" ht="14.4" x14ac:dyDescent="0.3">
      <c r="A107" s="27" t="str">
        <f>Source!E55</f>
        <v>20</v>
      </c>
      <c r="B107" s="27" t="s">
        <v>810</v>
      </c>
      <c r="C107" s="46" t="str">
        <f>Source!G55</f>
        <v>Оклейка обоями стен по монолитной штукатурке и бетону тиснеными и плотными</v>
      </c>
      <c r="D107" s="24">
        <f>Source!I55</f>
        <v>0.64200000000000002</v>
      </c>
      <c r="E107" s="37">
        <f>Source!AB55</f>
        <v>3216.12</v>
      </c>
      <c r="F107" s="37">
        <f>Source!AD55</f>
        <v>1.48</v>
      </c>
      <c r="G107" s="30">
        <f>Source!O55</f>
        <v>2064</v>
      </c>
      <c r="H107" s="30">
        <f>Source!S55</f>
        <v>314</v>
      </c>
      <c r="I107" s="38">
        <f>Source!Q55</f>
        <v>1</v>
      </c>
      <c r="J107" s="37">
        <f>Source!AH55</f>
        <v>53.9925</v>
      </c>
      <c r="K107" s="37">
        <f>Source!U55</f>
        <v>34.663184999999999</v>
      </c>
      <c r="T107" s="8">
        <f>Source!O55+Source!X55+Source!Y55</f>
        <v>2510</v>
      </c>
      <c r="U107" s="8">
        <f>Source!P55</f>
        <v>1749</v>
      </c>
      <c r="V107" s="8">
        <f>Source!S55</f>
        <v>314</v>
      </c>
      <c r="W107" s="8">
        <f>Source!Q55</f>
        <v>1</v>
      </c>
      <c r="X107" s="8">
        <f>Source!R55</f>
        <v>0</v>
      </c>
      <c r="Y107" s="8">
        <f>Source!U55</f>
        <v>34.663184999999999</v>
      </c>
      <c r="Z107" s="8">
        <f>Source!V55</f>
        <v>8.0250000000000009E-3</v>
      </c>
      <c r="AA107" s="8">
        <f>Source!X55</f>
        <v>298</v>
      </c>
      <c r="AB107" s="8">
        <f>Source!Y55</f>
        <v>148</v>
      </c>
    </row>
    <row r="108" spans="1:28" ht="14.4" x14ac:dyDescent="0.3">
      <c r="C108" s="32" t="str">
        <f>Source!H55</f>
        <v>100 м2 оклеиваемой и обиваемой поверхности</v>
      </c>
      <c r="D108" s="24"/>
      <c r="E108" s="33">
        <f>Source!AF55</f>
        <v>489.72</v>
      </c>
      <c r="F108" s="33">
        <f>Source!AE55</f>
        <v>0.18</v>
      </c>
      <c r="G108" s="30"/>
      <c r="H108" s="30"/>
      <c r="I108" s="30">
        <f>Source!R55</f>
        <v>0</v>
      </c>
      <c r="J108" s="33">
        <f>Source!AI55</f>
        <v>1.2500000000000001E-2</v>
      </c>
      <c r="K108" s="33">
        <f>Source!V55</f>
        <v>8.0250000000000009E-3</v>
      </c>
    </row>
    <row r="109" spans="1:28" x14ac:dyDescent="0.3">
      <c r="C109" s="39" t="s">
        <v>105</v>
      </c>
    </row>
    <row r="110" spans="1:28" x14ac:dyDescent="0.3">
      <c r="C110" s="44" t="s">
        <v>852</v>
      </c>
    </row>
    <row r="111" spans="1:28" x14ac:dyDescent="0.3">
      <c r="C111" s="8" t="s">
        <v>856</v>
      </c>
      <c r="D111" s="34">
        <v>95</v>
      </c>
      <c r="E111" s="35"/>
      <c r="F111" s="34"/>
      <c r="G111" s="36">
        <f>Source!X55</f>
        <v>298</v>
      </c>
      <c r="H111" s="34"/>
      <c r="I111" s="34"/>
      <c r="J111" s="34"/>
      <c r="K111" s="34"/>
    </row>
    <row r="112" spans="1:28" x14ac:dyDescent="0.3">
      <c r="C112" s="8" t="s">
        <v>857</v>
      </c>
      <c r="D112" s="34">
        <v>47</v>
      </c>
      <c r="E112" s="35"/>
      <c r="F112" s="34"/>
      <c r="G112" s="36">
        <f>Source!Y55</f>
        <v>148</v>
      </c>
      <c r="H112" s="34"/>
      <c r="I112" s="34"/>
      <c r="J112" s="34"/>
      <c r="K112" s="34"/>
    </row>
    <row r="113" spans="1:28" ht="14.4" x14ac:dyDescent="0.3">
      <c r="A113" s="27" t="str">
        <f>Source!E56</f>
        <v>20,1</v>
      </c>
      <c r="B113" s="27" t="s">
        <v>811</v>
      </c>
      <c r="C113" s="28" t="s">
        <v>858</v>
      </c>
      <c r="D113" s="24">
        <f>Source!I56</f>
        <v>-0.73829999999999996</v>
      </c>
      <c r="E113" s="37">
        <f>Source!AB56</f>
        <v>2281.39</v>
      </c>
      <c r="F113" s="37">
        <f>Source!AD56</f>
        <v>0</v>
      </c>
      <c r="G113" s="30">
        <f>Source!O56</f>
        <v>-1684</v>
      </c>
      <c r="H113" s="30">
        <f>Source!S56</f>
        <v>0</v>
      </c>
      <c r="I113" s="38">
        <f>Source!Q56</f>
        <v>0</v>
      </c>
      <c r="J113" s="37">
        <f>Source!AH56</f>
        <v>0</v>
      </c>
      <c r="K113" s="37">
        <f>Source!U56</f>
        <v>0</v>
      </c>
      <c r="T113" s="8">
        <f>Source!O56+Source!X56+Source!Y56</f>
        <v>-1684</v>
      </c>
      <c r="U113" s="8">
        <f>Source!P56</f>
        <v>-1684</v>
      </c>
      <c r="V113" s="8">
        <f>Source!S56</f>
        <v>0</v>
      </c>
      <c r="W113" s="8">
        <f>Source!Q56</f>
        <v>0</v>
      </c>
      <c r="X113" s="8">
        <f>Source!R56</f>
        <v>0</v>
      </c>
      <c r="Y113" s="8">
        <f>Source!U56</f>
        <v>0</v>
      </c>
      <c r="Z113" s="8">
        <f>Source!V56</f>
        <v>0</v>
      </c>
      <c r="AA113" s="8">
        <f>Source!X56</f>
        <v>0</v>
      </c>
      <c r="AB113" s="8">
        <f>Source!Y56</f>
        <v>0</v>
      </c>
    </row>
    <row r="114" spans="1:28" ht="14.4" x14ac:dyDescent="0.3">
      <c r="C114" s="32" t="str">
        <f>Source!H56</f>
        <v>100 м2</v>
      </c>
      <c r="D114" s="24"/>
      <c r="E114" s="33">
        <f>Source!AF56</f>
        <v>0</v>
      </c>
      <c r="F114" s="33">
        <f>Source!AE56</f>
        <v>0</v>
      </c>
      <c r="G114" s="30"/>
      <c r="H114" s="30"/>
      <c r="I114" s="30">
        <f>Source!R56</f>
        <v>0</v>
      </c>
      <c r="J114" s="33">
        <f>Source!AI56</f>
        <v>0</v>
      </c>
      <c r="K114" s="33">
        <f>Source!V56</f>
        <v>0</v>
      </c>
    </row>
    <row r="115" spans="1:28" ht="14.4" x14ac:dyDescent="0.3">
      <c r="A115" s="27" t="str">
        <f>Source!E57</f>
        <v>21</v>
      </c>
      <c r="B115" s="27" t="s">
        <v>812</v>
      </c>
      <c r="C115" s="28" t="str">
        <f>Source!G57</f>
        <v>Стеклообои TASSOGLAS, рогожка крупная</v>
      </c>
      <c r="D115" s="24">
        <f>Source!I57</f>
        <v>73.83</v>
      </c>
      <c r="E115" s="37">
        <f>Source!AB57</f>
        <v>41.7</v>
      </c>
      <c r="F115" s="37">
        <f>Source!AD57</f>
        <v>0</v>
      </c>
      <c r="G115" s="30">
        <f>Source!O57</f>
        <v>3079</v>
      </c>
      <c r="H115" s="30">
        <f>Source!S57</f>
        <v>0</v>
      </c>
      <c r="I115" s="38">
        <f>Source!Q57</f>
        <v>0</v>
      </c>
      <c r="J115" s="37">
        <f>Source!AH57</f>
        <v>0</v>
      </c>
      <c r="K115" s="37">
        <f>Source!U57</f>
        <v>0</v>
      </c>
      <c r="T115" s="8">
        <f>Source!O57+Source!X57+Source!Y57</f>
        <v>3079</v>
      </c>
      <c r="U115" s="8">
        <f>Source!P57</f>
        <v>3079</v>
      </c>
      <c r="V115" s="8">
        <f>Source!S57</f>
        <v>0</v>
      </c>
      <c r="W115" s="8">
        <f>Source!Q57</f>
        <v>0</v>
      </c>
      <c r="X115" s="8">
        <f>Source!R57</f>
        <v>0</v>
      </c>
      <c r="Y115" s="8">
        <f>Source!U57</f>
        <v>0</v>
      </c>
      <c r="Z115" s="8">
        <f>Source!V57</f>
        <v>0</v>
      </c>
      <c r="AA115" s="8">
        <f>Source!X57</f>
        <v>0</v>
      </c>
      <c r="AB115" s="8">
        <f>Source!Y57</f>
        <v>0</v>
      </c>
    </row>
    <row r="116" spans="1:28" ht="14.4" x14ac:dyDescent="0.3">
      <c r="C116" s="32" t="str">
        <f>Source!H57</f>
        <v>м2</v>
      </c>
      <c r="D116" s="24"/>
      <c r="E116" s="33">
        <f>Source!AF57</f>
        <v>0</v>
      </c>
      <c r="F116" s="33">
        <f>Source!AE57</f>
        <v>0</v>
      </c>
      <c r="G116" s="30"/>
      <c r="H116" s="30"/>
      <c r="I116" s="30">
        <f>Source!R57</f>
        <v>0</v>
      </c>
      <c r="J116" s="33">
        <f>Source!AI57</f>
        <v>0</v>
      </c>
      <c r="K116" s="33">
        <f>Source!V57</f>
        <v>0</v>
      </c>
    </row>
    <row r="117" spans="1:28" ht="28.8" x14ac:dyDescent="0.3">
      <c r="A117" s="27" t="str">
        <f>Source!E58</f>
        <v>22</v>
      </c>
      <c r="B117" s="27" t="s">
        <v>813</v>
      </c>
      <c r="C117" s="28" t="str">
        <f>Source!G58</f>
        <v>Оклейка обоями стен по листовым материалам, гипсобетонным и гипсолитовым поверхностям тиснеными и плотными</v>
      </c>
      <c r="D117" s="24">
        <f>Source!I58</f>
        <v>0.36299999999999999</v>
      </c>
      <c r="E117" s="37">
        <f>Source!AB58</f>
        <v>2990.55</v>
      </c>
      <c r="F117" s="37">
        <f>Source!AD58</f>
        <v>1.48</v>
      </c>
      <c r="G117" s="30">
        <f>Source!O58</f>
        <v>1086</v>
      </c>
      <c r="H117" s="30">
        <f>Source!S58</f>
        <v>124</v>
      </c>
      <c r="I117" s="38">
        <f>Source!Q58</f>
        <v>1</v>
      </c>
      <c r="J117" s="37">
        <f>Source!AH58</f>
        <v>37.650999999999996</v>
      </c>
      <c r="K117" s="37">
        <f>Source!U58</f>
        <v>13.667312999999998</v>
      </c>
      <c r="T117" s="8">
        <f>Source!O58+Source!X58+Source!Y58</f>
        <v>1262</v>
      </c>
      <c r="U117" s="8">
        <f>Source!P58</f>
        <v>961</v>
      </c>
      <c r="V117" s="8">
        <f>Source!S58</f>
        <v>124</v>
      </c>
      <c r="W117" s="8">
        <f>Source!Q58</f>
        <v>1</v>
      </c>
      <c r="X117" s="8">
        <f>Source!R58</f>
        <v>0</v>
      </c>
      <c r="Y117" s="8">
        <f>Source!U58</f>
        <v>13.667312999999998</v>
      </c>
      <c r="Z117" s="8">
        <f>Source!V58</f>
        <v>4.5374999999999999E-3</v>
      </c>
      <c r="AA117" s="8">
        <f>Source!X58</f>
        <v>118</v>
      </c>
      <c r="AB117" s="8">
        <f>Source!Y58</f>
        <v>58</v>
      </c>
    </row>
    <row r="118" spans="1:28" ht="14.4" x14ac:dyDescent="0.3">
      <c r="C118" s="32" t="str">
        <f>Source!H58</f>
        <v>100 м2 оклеиваемой и обиваемой поверхности</v>
      </c>
      <c r="D118" s="24"/>
      <c r="E118" s="33">
        <f>Source!AF58</f>
        <v>341.49</v>
      </c>
      <c r="F118" s="33">
        <f>Source!AE58</f>
        <v>0.18</v>
      </c>
      <c r="G118" s="30"/>
      <c r="H118" s="30"/>
      <c r="I118" s="30">
        <f>Source!R58</f>
        <v>0</v>
      </c>
      <c r="J118" s="33">
        <f>Source!AI58</f>
        <v>1.2500000000000001E-2</v>
      </c>
      <c r="K118" s="33">
        <f>Source!V58</f>
        <v>4.5374999999999999E-3</v>
      </c>
    </row>
    <row r="119" spans="1:28" x14ac:dyDescent="0.3">
      <c r="C119" s="39" t="s">
        <v>105</v>
      </c>
    </row>
    <row r="120" spans="1:28" x14ac:dyDescent="0.3">
      <c r="C120" s="44" t="s">
        <v>852</v>
      </c>
    </row>
    <row r="121" spans="1:28" x14ac:dyDescent="0.3">
      <c r="C121" s="8" t="s">
        <v>856</v>
      </c>
      <c r="D121" s="34">
        <v>95</v>
      </c>
      <c r="E121" s="35"/>
      <c r="F121" s="34"/>
      <c r="G121" s="36">
        <f>Source!X58</f>
        <v>118</v>
      </c>
      <c r="H121" s="34"/>
      <c r="I121" s="34"/>
      <c r="J121" s="34"/>
      <c r="K121" s="34"/>
    </row>
    <row r="122" spans="1:28" x14ac:dyDescent="0.3">
      <c r="C122" s="8" t="s">
        <v>857</v>
      </c>
      <c r="D122" s="34">
        <v>47</v>
      </c>
      <c r="E122" s="35"/>
      <c r="F122" s="34"/>
      <c r="G122" s="36">
        <f>Source!Y58</f>
        <v>58</v>
      </c>
      <c r="H122" s="34"/>
      <c r="I122" s="34"/>
      <c r="J122" s="34"/>
      <c r="K122" s="34"/>
    </row>
    <row r="123" spans="1:28" ht="14.4" x14ac:dyDescent="0.3">
      <c r="A123" s="27" t="str">
        <f>Source!E59</f>
        <v>22,1</v>
      </c>
      <c r="B123" s="27" t="s">
        <v>811</v>
      </c>
      <c r="C123" s="28" t="s">
        <v>858</v>
      </c>
      <c r="D123" s="24">
        <f>Source!I59</f>
        <v>-0.41744999999999993</v>
      </c>
      <c r="E123" s="37">
        <f>Source!AB59</f>
        <v>2281.39</v>
      </c>
      <c r="F123" s="37">
        <f>Source!AD59</f>
        <v>0</v>
      </c>
      <c r="G123" s="30">
        <f>Source!O59</f>
        <v>-952</v>
      </c>
      <c r="H123" s="30">
        <f>Source!S59</f>
        <v>0</v>
      </c>
      <c r="I123" s="38">
        <f>Source!Q59</f>
        <v>0</v>
      </c>
      <c r="J123" s="37">
        <f>Source!AH59</f>
        <v>0</v>
      </c>
      <c r="K123" s="37">
        <f>Source!U59</f>
        <v>0</v>
      </c>
      <c r="T123" s="8">
        <f>Source!O59+Source!X59+Source!Y59</f>
        <v>-952</v>
      </c>
      <c r="U123" s="8">
        <f>Source!P59</f>
        <v>-952</v>
      </c>
      <c r="V123" s="8">
        <f>Source!S59</f>
        <v>0</v>
      </c>
      <c r="W123" s="8">
        <f>Source!Q59</f>
        <v>0</v>
      </c>
      <c r="X123" s="8">
        <f>Source!R59</f>
        <v>0</v>
      </c>
      <c r="Y123" s="8">
        <f>Source!U59</f>
        <v>0</v>
      </c>
      <c r="Z123" s="8">
        <f>Source!V59</f>
        <v>0</v>
      </c>
      <c r="AA123" s="8">
        <f>Source!X59</f>
        <v>0</v>
      </c>
      <c r="AB123" s="8">
        <f>Source!Y59</f>
        <v>0</v>
      </c>
    </row>
    <row r="124" spans="1:28" ht="14.4" x14ac:dyDescent="0.3">
      <c r="C124" s="32" t="str">
        <f>Source!H59</f>
        <v>100 м2</v>
      </c>
      <c r="D124" s="24"/>
      <c r="E124" s="33">
        <f>Source!AF59</f>
        <v>0</v>
      </c>
      <c r="F124" s="33">
        <f>Source!AE59</f>
        <v>0</v>
      </c>
      <c r="G124" s="30"/>
      <c r="H124" s="30"/>
      <c r="I124" s="30">
        <f>Source!R59</f>
        <v>0</v>
      </c>
      <c r="J124" s="33">
        <f>Source!AI59</f>
        <v>0</v>
      </c>
      <c r="K124" s="33">
        <f>Source!V59</f>
        <v>0</v>
      </c>
    </row>
    <row r="125" spans="1:28" ht="14.4" x14ac:dyDescent="0.3">
      <c r="A125" s="27" t="str">
        <f>Source!E60</f>
        <v>23</v>
      </c>
      <c r="B125" s="27" t="s">
        <v>812</v>
      </c>
      <c r="C125" s="28" t="str">
        <f>Source!G60</f>
        <v>Стеклообои TASSOGLAS, рогожка крупная</v>
      </c>
      <c r="D125" s="24">
        <f>Source!I60</f>
        <v>41.744999999999997</v>
      </c>
      <c r="E125" s="37">
        <f>Source!AB60</f>
        <v>41.7</v>
      </c>
      <c r="F125" s="37">
        <f>Source!AD60</f>
        <v>0</v>
      </c>
      <c r="G125" s="30">
        <f>Source!O60</f>
        <v>1741</v>
      </c>
      <c r="H125" s="30">
        <f>Source!S60</f>
        <v>0</v>
      </c>
      <c r="I125" s="38">
        <f>Source!Q60</f>
        <v>0</v>
      </c>
      <c r="J125" s="37">
        <f>Source!AH60</f>
        <v>0</v>
      </c>
      <c r="K125" s="37">
        <f>Source!U60</f>
        <v>0</v>
      </c>
      <c r="T125" s="8">
        <f>Source!O60+Source!X60+Source!Y60</f>
        <v>1741</v>
      </c>
      <c r="U125" s="8">
        <f>Source!P60</f>
        <v>1741</v>
      </c>
      <c r="V125" s="8">
        <f>Source!S60</f>
        <v>0</v>
      </c>
      <c r="W125" s="8">
        <f>Source!Q60</f>
        <v>0</v>
      </c>
      <c r="X125" s="8">
        <f>Source!R60</f>
        <v>0</v>
      </c>
      <c r="Y125" s="8">
        <f>Source!U60</f>
        <v>0</v>
      </c>
      <c r="Z125" s="8">
        <f>Source!V60</f>
        <v>0</v>
      </c>
      <c r="AA125" s="8">
        <f>Source!X60</f>
        <v>0</v>
      </c>
      <c r="AB125" s="8">
        <f>Source!Y60</f>
        <v>0</v>
      </c>
    </row>
    <row r="126" spans="1:28" ht="14.4" x14ac:dyDescent="0.3">
      <c r="C126" s="32" t="str">
        <f>Source!H60</f>
        <v>м2</v>
      </c>
      <c r="D126" s="24"/>
      <c r="E126" s="33">
        <f>Source!AF60</f>
        <v>0</v>
      </c>
      <c r="F126" s="33">
        <f>Source!AE60</f>
        <v>0</v>
      </c>
      <c r="G126" s="30"/>
      <c r="H126" s="30"/>
      <c r="I126" s="30">
        <f>Source!R60</f>
        <v>0</v>
      </c>
      <c r="J126" s="33">
        <f>Source!AI60</f>
        <v>0</v>
      </c>
      <c r="K126" s="33">
        <f>Source!V60</f>
        <v>0</v>
      </c>
    </row>
    <row r="127" spans="1:28" ht="28.8" x14ac:dyDescent="0.3">
      <c r="A127" s="27" t="str">
        <f>Source!E61</f>
        <v>24</v>
      </c>
      <c r="B127" s="27" t="s">
        <v>814</v>
      </c>
      <c r="C127" s="46" t="str">
        <f>Source!G61</f>
        <v>Окраска поливинилацетатными водоэмульсионными составами высококачественная по сборным конструкциям стен, подготовленным под окраску</v>
      </c>
      <c r="D127" s="24">
        <f>Source!I61</f>
        <v>1.0049999999999999</v>
      </c>
      <c r="E127" s="37">
        <f>Source!AB61</f>
        <v>1594.97</v>
      </c>
      <c r="F127" s="37">
        <f>Source!AD61</f>
        <v>14.9</v>
      </c>
      <c r="G127" s="30">
        <f>Source!O61</f>
        <v>1603</v>
      </c>
      <c r="H127" s="30">
        <f>Source!S61</f>
        <v>516</v>
      </c>
      <c r="I127" s="38">
        <f>Source!Q61</f>
        <v>15</v>
      </c>
      <c r="J127" s="37">
        <f>Source!AH61</f>
        <v>53.382999999999996</v>
      </c>
      <c r="K127" s="37">
        <f>Source!U61</f>
        <v>53.649914999999993</v>
      </c>
      <c r="T127" s="8">
        <f>Source!O61+Source!X61+Source!Y61</f>
        <v>2336</v>
      </c>
      <c r="U127" s="8">
        <f>Source!P61</f>
        <v>1072</v>
      </c>
      <c r="V127" s="8">
        <f>Source!S61</f>
        <v>516</v>
      </c>
      <c r="W127" s="8">
        <f>Source!Q61</f>
        <v>15</v>
      </c>
      <c r="X127" s="8">
        <f>Source!R61</f>
        <v>0</v>
      </c>
      <c r="Y127" s="8">
        <f>Source!U61</f>
        <v>53.649914999999993</v>
      </c>
      <c r="Z127" s="8">
        <f>Source!V61</f>
        <v>2.5124999999999998E-2</v>
      </c>
      <c r="AA127" s="8">
        <f>Source!X61</f>
        <v>490</v>
      </c>
      <c r="AB127" s="8">
        <f>Source!Y61</f>
        <v>243</v>
      </c>
    </row>
    <row r="128" spans="1:28" ht="14.4" x14ac:dyDescent="0.3">
      <c r="C128" s="32" t="str">
        <f>Source!H61</f>
        <v>100 м2 окрашиваемой поверхности</v>
      </c>
      <c r="D128" s="24"/>
      <c r="E128" s="33">
        <f>Source!AF61</f>
        <v>513.54</v>
      </c>
      <c r="F128" s="33">
        <f>Source!AE61</f>
        <v>0.34</v>
      </c>
      <c r="G128" s="30"/>
      <c r="H128" s="30"/>
      <c r="I128" s="30">
        <f>Source!R61</f>
        <v>0</v>
      </c>
      <c r="J128" s="33">
        <f>Source!AI61</f>
        <v>2.5000000000000001E-2</v>
      </c>
      <c r="K128" s="33">
        <f>Source!V61</f>
        <v>2.5124999999999998E-2</v>
      </c>
    </row>
    <row r="129" spans="1:28" x14ac:dyDescent="0.3">
      <c r="C129" s="39" t="s">
        <v>105</v>
      </c>
    </row>
    <row r="130" spans="1:28" x14ac:dyDescent="0.3">
      <c r="C130" s="44" t="s">
        <v>852</v>
      </c>
    </row>
    <row r="131" spans="1:28" x14ac:dyDescent="0.3">
      <c r="C131" s="8" t="s">
        <v>856</v>
      </c>
      <c r="D131" s="34">
        <v>95</v>
      </c>
      <c r="E131" s="35"/>
      <c r="F131" s="34"/>
      <c r="G131" s="36">
        <f>Source!X61</f>
        <v>490</v>
      </c>
      <c r="H131" s="34"/>
      <c r="I131" s="34"/>
      <c r="J131" s="34"/>
      <c r="K131" s="34"/>
    </row>
    <row r="132" spans="1:28" x14ac:dyDescent="0.3">
      <c r="C132" s="8" t="s">
        <v>857</v>
      </c>
      <c r="D132" s="34">
        <v>47</v>
      </c>
      <c r="E132" s="35"/>
      <c r="F132" s="34"/>
      <c r="G132" s="36">
        <f>Source!Y61</f>
        <v>243</v>
      </c>
      <c r="H132" s="34"/>
      <c r="I132" s="34"/>
      <c r="J132" s="34"/>
      <c r="K132" s="34"/>
    </row>
    <row r="133" spans="1:28" ht="28.8" x14ac:dyDescent="0.3">
      <c r="A133" s="27" t="str">
        <f>Source!E62</f>
        <v>25</v>
      </c>
      <c r="B133" s="27" t="s">
        <v>815</v>
      </c>
      <c r="C133" s="28" t="str">
        <f>Source!G62</f>
        <v>Окраска поливинилацетатными водоэмульсионными составами высококачественная по штукатурке стен</v>
      </c>
      <c r="D133" s="24">
        <f>Source!I62</f>
        <v>5.7000000000000002E-2</v>
      </c>
      <c r="E133" s="37">
        <f>Source!AB62</f>
        <v>2036.4</v>
      </c>
      <c r="F133" s="37">
        <f>Source!AD62</f>
        <v>22.9</v>
      </c>
      <c r="G133" s="30">
        <f>Source!O62</f>
        <v>115</v>
      </c>
      <c r="H133" s="30">
        <f>Source!S62</f>
        <v>43</v>
      </c>
      <c r="I133" s="38">
        <f>Source!Q62</f>
        <v>1</v>
      </c>
      <c r="J133" s="37">
        <f>Source!AH62</f>
        <v>79.0625</v>
      </c>
      <c r="K133" s="37">
        <f>Source!U62</f>
        <v>4.5065625000000002</v>
      </c>
      <c r="T133" s="8">
        <f>Source!O62+Source!X62+Source!Y62</f>
        <v>176</v>
      </c>
      <c r="U133" s="8">
        <f>Source!P62</f>
        <v>71</v>
      </c>
      <c r="V133" s="8">
        <f>Source!S62</f>
        <v>43</v>
      </c>
      <c r="W133" s="8">
        <f>Source!Q62</f>
        <v>1</v>
      </c>
      <c r="X133" s="8">
        <f>Source!R62</f>
        <v>0</v>
      </c>
      <c r="Y133" s="8">
        <f>Source!U62</f>
        <v>4.5065625000000002</v>
      </c>
      <c r="Z133" s="8">
        <f>Source!V62</f>
        <v>2.1375000000000001E-3</v>
      </c>
      <c r="AA133" s="8">
        <f>Source!X62</f>
        <v>41</v>
      </c>
      <c r="AB133" s="8">
        <f>Source!Y62</f>
        <v>20</v>
      </c>
    </row>
    <row r="134" spans="1:28" ht="14.4" x14ac:dyDescent="0.3">
      <c r="C134" s="32" t="str">
        <f>Source!H62</f>
        <v>100 м2 окрашиваемой поверхности</v>
      </c>
      <c r="D134" s="24"/>
      <c r="E134" s="33">
        <f>Source!AF62</f>
        <v>760.59</v>
      </c>
      <c r="F134" s="33">
        <f>Source!AE62</f>
        <v>0.51</v>
      </c>
      <c r="G134" s="30"/>
      <c r="H134" s="30"/>
      <c r="I134" s="30">
        <f>Source!R62</f>
        <v>0</v>
      </c>
      <c r="J134" s="33">
        <f>Source!AI62</f>
        <v>3.7499999999999999E-2</v>
      </c>
      <c r="K134" s="33">
        <f>Source!V62</f>
        <v>2.1375000000000001E-3</v>
      </c>
    </row>
    <row r="135" spans="1:28" x14ac:dyDescent="0.3">
      <c r="C135" s="39" t="s">
        <v>105</v>
      </c>
    </row>
    <row r="136" spans="1:28" x14ac:dyDescent="0.3">
      <c r="C136" s="44" t="s">
        <v>852</v>
      </c>
    </row>
    <row r="137" spans="1:28" x14ac:dyDescent="0.3">
      <c r="C137" s="8" t="s">
        <v>856</v>
      </c>
      <c r="D137" s="34">
        <v>95</v>
      </c>
      <c r="E137" s="35"/>
      <c r="F137" s="34"/>
      <c r="G137" s="36">
        <f>Source!X62</f>
        <v>41</v>
      </c>
      <c r="H137" s="34"/>
      <c r="I137" s="34"/>
      <c r="J137" s="34"/>
      <c r="K137" s="34"/>
    </row>
    <row r="138" spans="1:28" x14ac:dyDescent="0.3">
      <c r="C138" s="8" t="s">
        <v>857</v>
      </c>
      <c r="D138" s="34">
        <v>47</v>
      </c>
      <c r="E138" s="35"/>
      <c r="F138" s="34"/>
      <c r="G138" s="36">
        <f>Source!Y62</f>
        <v>20</v>
      </c>
      <c r="H138" s="34"/>
      <c r="I138" s="34"/>
      <c r="J138" s="34"/>
      <c r="K138" s="34"/>
    </row>
    <row r="139" spans="1:28" ht="14.4" x14ac:dyDescent="0.3">
      <c r="A139" s="27" t="str">
        <f>Source!E63</f>
        <v>26</v>
      </c>
      <c r="B139" s="27" t="s">
        <v>816</v>
      </c>
      <c r="C139" s="46" t="str">
        <f>Source!G63</f>
        <v>Устройство подвесных потолков типа &lt;Армстронг&gt; по каркасу из оцинкованного профиля</v>
      </c>
      <c r="D139" s="24">
        <f>Source!I63</f>
        <v>0.50700000000000001</v>
      </c>
      <c r="E139" s="37">
        <f>Source!AB63</f>
        <v>8020.14</v>
      </c>
      <c r="F139" s="37">
        <f>Source!AD63</f>
        <v>563.63</v>
      </c>
      <c r="G139" s="30">
        <f>Source!O63</f>
        <v>4067</v>
      </c>
      <c r="H139" s="30">
        <f>Source!S63</f>
        <v>562</v>
      </c>
      <c r="I139" s="38">
        <f>Source!Q63</f>
        <v>286</v>
      </c>
      <c r="J139" s="37">
        <f>Source!AH63</f>
        <v>117.82899999999998</v>
      </c>
      <c r="K139" s="37">
        <f>Source!U63</f>
        <v>59.739302999999992</v>
      </c>
      <c r="T139" s="8">
        <f>Source!O63+Source!X63+Source!Y63</f>
        <v>4875</v>
      </c>
      <c r="U139" s="8">
        <f>Source!P63</f>
        <v>3219</v>
      </c>
      <c r="V139" s="8">
        <f>Source!S63</f>
        <v>562</v>
      </c>
      <c r="W139" s="8">
        <f>Source!Q63</f>
        <v>286</v>
      </c>
      <c r="X139" s="8">
        <f>Source!R63</f>
        <v>7</v>
      </c>
      <c r="Y139" s="8">
        <f>Source!U63</f>
        <v>59.739302999999992</v>
      </c>
      <c r="Z139" s="8">
        <f>Source!V63</f>
        <v>0.48164999999999997</v>
      </c>
      <c r="AA139" s="8">
        <f>Source!X63</f>
        <v>541</v>
      </c>
      <c r="AB139" s="8">
        <f>Source!Y63</f>
        <v>267</v>
      </c>
    </row>
    <row r="140" spans="1:28" ht="14.4" x14ac:dyDescent="0.3">
      <c r="C140" s="32" t="str">
        <f>Source!H63</f>
        <v>100 м2 поверхности облицовки</v>
      </c>
      <c r="D140" s="24"/>
      <c r="E140" s="33">
        <f>Source!AF63</f>
        <v>1107.5899999999999</v>
      </c>
      <c r="F140" s="33">
        <f>Source!AE63</f>
        <v>12.83</v>
      </c>
      <c r="G140" s="30"/>
      <c r="H140" s="30"/>
      <c r="I140" s="30">
        <f>Source!R63</f>
        <v>7</v>
      </c>
      <c r="J140" s="33">
        <f>Source!AI63</f>
        <v>0.95</v>
      </c>
      <c r="K140" s="33">
        <f>Source!V63</f>
        <v>0.48164999999999997</v>
      </c>
    </row>
    <row r="141" spans="1:28" x14ac:dyDescent="0.3">
      <c r="C141" s="39" t="s">
        <v>105</v>
      </c>
    </row>
    <row r="142" spans="1:28" x14ac:dyDescent="0.3">
      <c r="C142" s="44" t="s">
        <v>852</v>
      </c>
    </row>
    <row r="143" spans="1:28" x14ac:dyDescent="0.3">
      <c r="C143" s="8" t="s">
        <v>856</v>
      </c>
      <c r="D143" s="34">
        <v>95</v>
      </c>
      <c r="E143" s="35"/>
      <c r="F143" s="34"/>
      <c r="G143" s="36">
        <f>Source!X63</f>
        <v>541</v>
      </c>
      <c r="H143" s="34"/>
      <c r="I143" s="34"/>
      <c r="J143" s="34"/>
      <c r="K143" s="34"/>
    </row>
    <row r="144" spans="1:28" x14ac:dyDescent="0.3">
      <c r="C144" s="8" t="s">
        <v>857</v>
      </c>
      <c r="D144" s="34">
        <v>47</v>
      </c>
      <c r="E144" s="35"/>
      <c r="F144" s="34"/>
      <c r="G144" s="36">
        <f>Source!Y63</f>
        <v>267</v>
      </c>
      <c r="H144" s="34"/>
      <c r="I144" s="34"/>
      <c r="J144" s="34"/>
      <c r="K144" s="34"/>
    </row>
    <row r="145" spans="1:28" ht="28.8" x14ac:dyDescent="0.3">
      <c r="A145" s="27" t="str">
        <f>Source!E64</f>
        <v>27</v>
      </c>
      <c r="B145" s="27" t="s">
        <v>817</v>
      </c>
      <c r="C145" s="28" t="str">
        <f>Source!G64</f>
        <v>Окраска поливинилацетатными водоэмульсионными составами высококачественная по сборным конструкциям потолков, подготовленным под окраску</v>
      </c>
      <c r="D145" s="24">
        <f>Source!I64</f>
        <v>0.50700000000000001</v>
      </c>
      <c r="E145" s="37">
        <f>Source!AB64</f>
        <v>1795.91</v>
      </c>
      <c r="F145" s="37">
        <f>Source!AD64</f>
        <v>15.99</v>
      </c>
      <c r="G145" s="30">
        <f>Source!O64</f>
        <v>910</v>
      </c>
      <c r="H145" s="30">
        <f>Source!S64</f>
        <v>313</v>
      </c>
      <c r="I145" s="38">
        <f>Source!Q64</f>
        <v>8</v>
      </c>
      <c r="J145" s="37">
        <f>Source!AH64</f>
        <v>64.262</v>
      </c>
      <c r="K145" s="37">
        <f>Source!U64</f>
        <v>32.580834000000003</v>
      </c>
      <c r="T145" s="8">
        <f>Source!O64+Source!X64+Source!Y64</f>
        <v>1354</v>
      </c>
      <c r="U145" s="8">
        <f>Source!P64</f>
        <v>589</v>
      </c>
      <c r="V145" s="8">
        <f>Source!S64</f>
        <v>313</v>
      </c>
      <c r="W145" s="8">
        <f>Source!Q64</f>
        <v>8</v>
      </c>
      <c r="X145" s="8">
        <f>Source!R64</f>
        <v>0</v>
      </c>
      <c r="Y145" s="8">
        <f>Source!U64</f>
        <v>32.580834000000003</v>
      </c>
      <c r="Z145" s="8">
        <f>Source!V64</f>
        <v>1.2675000000000001E-2</v>
      </c>
      <c r="AA145" s="8">
        <f>Source!X64</f>
        <v>297</v>
      </c>
      <c r="AB145" s="8">
        <f>Source!Y64</f>
        <v>147</v>
      </c>
    </row>
    <row r="146" spans="1:28" ht="14.4" x14ac:dyDescent="0.3">
      <c r="C146" s="32" t="str">
        <f>Source!H64</f>
        <v>100 м2 окрашиваемой поверхности</v>
      </c>
      <c r="D146" s="24"/>
      <c r="E146" s="33">
        <f>Source!AF64</f>
        <v>618.21</v>
      </c>
      <c r="F146" s="33">
        <f>Source!AE64</f>
        <v>0.34</v>
      </c>
      <c r="G146" s="30"/>
      <c r="H146" s="30"/>
      <c r="I146" s="30">
        <f>Source!R64</f>
        <v>0</v>
      </c>
      <c r="J146" s="33">
        <f>Source!AI64</f>
        <v>2.5000000000000001E-2</v>
      </c>
      <c r="K146" s="33">
        <f>Source!V64</f>
        <v>1.2675000000000001E-2</v>
      </c>
    </row>
    <row r="147" spans="1:28" x14ac:dyDescent="0.3">
      <c r="C147" s="39" t="s">
        <v>105</v>
      </c>
    </row>
    <row r="148" spans="1:28" x14ac:dyDescent="0.3">
      <c r="C148" s="44" t="s">
        <v>852</v>
      </c>
    </row>
    <row r="149" spans="1:28" x14ac:dyDescent="0.3">
      <c r="C149" s="8" t="s">
        <v>856</v>
      </c>
      <c r="D149" s="34">
        <v>95</v>
      </c>
      <c r="E149" s="35"/>
      <c r="F149" s="34"/>
      <c r="G149" s="36">
        <f>Source!X64</f>
        <v>297</v>
      </c>
      <c r="H149" s="34"/>
      <c r="I149" s="34"/>
      <c r="J149" s="34"/>
      <c r="K149" s="34"/>
    </row>
    <row r="150" spans="1:28" x14ac:dyDescent="0.3">
      <c r="C150" s="8" t="s">
        <v>857</v>
      </c>
      <c r="D150" s="34">
        <v>47</v>
      </c>
      <c r="E150" s="35"/>
      <c r="F150" s="34"/>
      <c r="G150" s="36">
        <f>Source!Y64</f>
        <v>147</v>
      </c>
      <c r="H150" s="34"/>
      <c r="I150" s="34"/>
      <c r="J150" s="34"/>
      <c r="K150" s="34"/>
    </row>
    <row r="151" spans="1:28" ht="14.4" x14ac:dyDescent="0.3">
      <c r="A151" s="27" t="str">
        <f>Source!E65</f>
        <v>28</v>
      </c>
      <c r="B151" s="27" t="s">
        <v>818</v>
      </c>
      <c r="C151" s="28" t="str">
        <f>Source!G65</f>
        <v>Установка решеток жалюзийных площадью в свету до 1,0 м2</v>
      </c>
      <c r="D151" s="24">
        <f>Source!I65</f>
        <v>3</v>
      </c>
      <c r="E151" s="37">
        <f>Source!AB65</f>
        <v>31.57</v>
      </c>
      <c r="F151" s="37">
        <f>Source!AD65</f>
        <v>6.02</v>
      </c>
      <c r="G151" s="30">
        <f>Source!O65</f>
        <v>95</v>
      </c>
      <c r="H151" s="30">
        <f>Source!S65</f>
        <v>55</v>
      </c>
      <c r="I151" s="38">
        <f>Source!Q65</f>
        <v>18</v>
      </c>
      <c r="J151" s="37">
        <f>Source!AH65</f>
        <v>2.0469999999999997</v>
      </c>
      <c r="K151" s="37">
        <f>Source!U65</f>
        <v>6.1409999999999991</v>
      </c>
      <c r="T151" s="8">
        <f>Source!O65+Source!X65+Source!Y65</f>
        <v>199</v>
      </c>
      <c r="U151" s="8">
        <f>Source!P65</f>
        <v>22</v>
      </c>
      <c r="V151" s="8">
        <f>Source!S65</f>
        <v>55</v>
      </c>
      <c r="W151" s="8">
        <f>Source!Q65</f>
        <v>18</v>
      </c>
      <c r="X151" s="8">
        <f>Source!R65</f>
        <v>1</v>
      </c>
      <c r="Y151" s="8">
        <f>Source!U65</f>
        <v>6.1409999999999991</v>
      </c>
      <c r="Z151" s="8">
        <f>Source!V65</f>
        <v>3.7500000000000006E-2</v>
      </c>
      <c r="AA151" s="8">
        <f>Source!X65</f>
        <v>64</v>
      </c>
      <c r="AB151" s="8">
        <f>Source!Y65</f>
        <v>40</v>
      </c>
    </row>
    <row r="152" spans="1:28" ht="14.4" x14ac:dyDescent="0.3">
      <c r="C152" s="32" t="str">
        <f>Source!H65</f>
        <v>1 решетка</v>
      </c>
      <c r="D152" s="24"/>
      <c r="E152" s="33">
        <f>Source!AF65</f>
        <v>18.37</v>
      </c>
      <c r="F152" s="33">
        <f>Source!AE65</f>
        <v>0.18</v>
      </c>
      <c r="G152" s="30"/>
      <c r="H152" s="30"/>
      <c r="I152" s="30">
        <f>Source!R65</f>
        <v>1</v>
      </c>
      <c r="J152" s="33">
        <f>Source!AI65</f>
        <v>1.2500000000000001E-2</v>
      </c>
      <c r="K152" s="33">
        <f>Source!V65</f>
        <v>3.7500000000000006E-2</v>
      </c>
    </row>
    <row r="153" spans="1:28" x14ac:dyDescent="0.3">
      <c r="C153" s="39" t="s">
        <v>105</v>
      </c>
    </row>
    <row r="154" spans="1:28" x14ac:dyDescent="0.3">
      <c r="C154" s="44" t="s">
        <v>852</v>
      </c>
      <c r="D154" s="45"/>
      <c r="E154" s="45"/>
      <c r="F154" s="45"/>
      <c r="G154" s="45"/>
      <c r="H154" s="45"/>
      <c r="I154" s="45"/>
      <c r="J154" s="45"/>
      <c r="K154" s="45"/>
    </row>
    <row r="155" spans="1:28" x14ac:dyDescent="0.3">
      <c r="C155" s="8" t="s">
        <v>859</v>
      </c>
      <c r="D155" s="34">
        <v>115</v>
      </c>
      <c r="E155" s="35"/>
      <c r="F155" s="34"/>
      <c r="G155" s="36">
        <f>Source!X65</f>
        <v>64</v>
      </c>
      <c r="H155" s="34"/>
      <c r="I155" s="34"/>
      <c r="J155" s="34"/>
      <c r="K155" s="34"/>
    </row>
    <row r="156" spans="1:28" x14ac:dyDescent="0.3">
      <c r="C156" s="8" t="s">
        <v>860</v>
      </c>
      <c r="D156" s="34">
        <v>71</v>
      </c>
      <c r="E156" s="35"/>
      <c r="F156" s="34"/>
      <c r="G156" s="36">
        <f>Source!Y65</f>
        <v>40</v>
      </c>
      <c r="H156" s="34"/>
      <c r="I156" s="34"/>
      <c r="J156" s="34"/>
      <c r="K156" s="34"/>
    </row>
    <row r="157" spans="1:28" ht="14.4" x14ac:dyDescent="0.3">
      <c r="A157" s="27" t="str">
        <f>Source!E66</f>
        <v>29</v>
      </c>
      <c r="B157" s="27" t="s">
        <v>819</v>
      </c>
      <c r="C157" s="28" t="str">
        <f>Source!G66</f>
        <v>Решетка радиаторная ПВХ, размером 0,6х1,2 м</v>
      </c>
      <c r="D157" s="24">
        <f>Source!I66</f>
        <v>2.16</v>
      </c>
      <c r="E157" s="37">
        <f>Source!AB66</f>
        <v>150.26</v>
      </c>
      <c r="F157" s="37">
        <f>Source!AD66</f>
        <v>0</v>
      </c>
      <c r="G157" s="30">
        <f>Source!O66</f>
        <v>325</v>
      </c>
      <c r="H157" s="30">
        <f>Source!S66</f>
        <v>0</v>
      </c>
      <c r="I157" s="38">
        <f>Source!Q66</f>
        <v>0</v>
      </c>
      <c r="J157" s="37">
        <f>Source!AH66</f>
        <v>0</v>
      </c>
      <c r="K157" s="37">
        <f>Source!U66</f>
        <v>0</v>
      </c>
      <c r="T157" s="8">
        <f>Source!O66+Source!X66+Source!Y66</f>
        <v>325</v>
      </c>
      <c r="U157" s="8">
        <f>Source!P66</f>
        <v>325</v>
      </c>
      <c r="V157" s="8">
        <f>Source!S66</f>
        <v>0</v>
      </c>
      <c r="W157" s="8">
        <f>Source!Q66</f>
        <v>0</v>
      </c>
      <c r="X157" s="8">
        <f>Source!R66</f>
        <v>0</v>
      </c>
      <c r="Y157" s="8">
        <f>Source!U66</f>
        <v>0</v>
      </c>
      <c r="Z157" s="8">
        <f>Source!V66</f>
        <v>0</v>
      </c>
      <c r="AA157" s="8">
        <f>Source!X66</f>
        <v>0</v>
      </c>
      <c r="AB157" s="8">
        <f>Source!Y66</f>
        <v>0</v>
      </c>
    </row>
    <row r="158" spans="1:28" ht="14.4" x14ac:dyDescent="0.3">
      <c r="C158" s="32" t="str">
        <f>Source!H66</f>
        <v>м2</v>
      </c>
      <c r="D158" s="24"/>
      <c r="E158" s="33">
        <f>Source!AF66</f>
        <v>0</v>
      </c>
      <c r="F158" s="33">
        <f>Source!AE66</f>
        <v>0</v>
      </c>
      <c r="G158" s="30"/>
      <c r="H158" s="30"/>
      <c r="I158" s="30">
        <f>Source!R66</f>
        <v>0</v>
      </c>
      <c r="J158" s="33">
        <f>Source!AI66</f>
        <v>0</v>
      </c>
      <c r="K158" s="33">
        <f>Source!V66</f>
        <v>0</v>
      </c>
    </row>
    <row r="159" spans="1:28" ht="14.4" x14ac:dyDescent="0.3">
      <c r="A159" s="27" t="str">
        <f>Source!E67</f>
        <v>30</v>
      </c>
      <c r="B159" s="27" t="s">
        <v>820</v>
      </c>
      <c r="C159" s="28" t="str">
        <f>Source!G67</f>
        <v>Устройство стяжек бетонных толщиной 20 мм</v>
      </c>
      <c r="D159" s="24">
        <f>Source!I67</f>
        <v>0.50700000000000001</v>
      </c>
      <c r="E159" s="37">
        <f>Source!AB67</f>
        <v>1607.6</v>
      </c>
      <c r="F159" s="37">
        <f>Source!AD67</f>
        <v>51.94</v>
      </c>
      <c r="G159" s="30">
        <f>Source!O67</f>
        <v>815</v>
      </c>
      <c r="H159" s="30">
        <f>Source!S67</f>
        <v>185</v>
      </c>
      <c r="I159" s="38">
        <f>Source!Q67</f>
        <v>26</v>
      </c>
      <c r="J159" s="37">
        <f>Source!AH67</f>
        <v>46.747499999999995</v>
      </c>
      <c r="K159" s="37">
        <f>Source!U67</f>
        <v>23.700982499999999</v>
      </c>
      <c r="T159" s="8">
        <f>Source!O67+Source!X67+Source!Y67</f>
        <v>1158</v>
      </c>
      <c r="U159" s="8">
        <f>Source!P67</f>
        <v>604</v>
      </c>
      <c r="V159" s="8">
        <f>Source!S67</f>
        <v>185</v>
      </c>
      <c r="W159" s="8">
        <f>Source!Q67</f>
        <v>26</v>
      </c>
      <c r="X159" s="8">
        <f>Source!R67</f>
        <v>11</v>
      </c>
      <c r="Y159" s="8">
        <f>Source!U67</f>
        <v>23.700982499999999</v>
      </c>
      <c r="Z159" s="8">
        <f>Source!V67</f>
        <v>0.80486249999999993</v>
      </c>
      <c r="AA159" s="8">
        <f>Source!X67</f>
        <v>218</v>
      </c>
      <c r="AB159" s="8">
        <f>Source!Y67</f>
        <v>125</v>
      </c>
    </row>
    <row r="160" spans="1:28" ht="14.4" x14ac:dyDescent="0.3">
      <c r="C160" s="32" t="str">
        <f>Source!H67</f>
        <v>100 м2 стяжки</v>
      </c>
      <c r="D160" s="24"/>
      <c r="E160" s="33">
        <f>Source!AF67</f>
        <v>364.63</v>
      </c>
      <c r="F160" s="33">
        <f>Source!AE67</f>
        <v>21.44</v>
      </c>
      <c r="G160" s="30"/>
      <c r="H160" s="30"/>
      <c r="I160" s="30">
        <f>Source!R67</f>
        <v>11</v>
      </c>
      <c r="J160" s="33">
        <f>Source!AI67</f>
        <v>1.5874999999999999</v>
      </c>
      <c r="K160" s="33">
        <f>Source!V67</f>
        <v>0.80486249999999993</v>
      </c>
    </row>
    <row r="161" spans="1:28" x14ac:dyDescent="0.3">
      <c r="C161" s="39" t="s">
        <v>105</v>
      </c>
    </row>
    <row r="162" spans="1:28" x14ac:dyDescent="0.3">
      <c r="C162" s="44" t="s">
        <v>852</v>
      </c>
    </row>
    <row r="163" spans="1:28" x14ac:dyDescent="0.3">
      <c r="C163" s="8" t="s">
        <v>861</v>
      </c>
      <c r="D163" s="34">
        <v>111</v>
      </c>
      <c r="E163" s="35"/>
      <c r="F163" s="34"/>
      <c r="G163" s="36">
        <f>Source!X67</f>
        <v>218</v>
      </c>
      <c r="H163" s="34"/>
      <c r="I163" s="34"/>
      <c r="J163" s="34"/>
      <c r="K163" s="34"/>
    </row>
    <row r="164" spans="1:28" x14ac:dyDescent="0.3">
      <c r="C164" s="8" t="s">
        <v>862</v>
      </c>
      <c r="D164" s="34">
        <v>64</v>
      </c>
      <c r="E164" s="35"/>
      <c r="F164" s="34"/>
      <c r="G164" s="36">
        <f>Source!Y67</f>
        <v>125</v>
      </c>
      <c r="H164" s="34"/>
      <c r="I164" s="34"/>
      <c r="J164" s="34"/>
      <c r="K164" s="34"/>
    </row>
    <row r="165" spans="1:28" ht="28.8" x14ac:dyDescent="0.3">
      <c r="A165" s="27" t="str">
        <f>Source!E68</f>
        <v>31</v>
      </c>
      <c r="B165" s="27" t="s">
        <v>821</v>
      </c>
      <c r="C165" s="28" t="str">
        <f>Source!G68</f>
        <v>Устройство стяжек на каждые 5 мм изменения толщины стяжки добавлять или исключать к расценке 11-01-011-03</v>
      </c>
      <c r="D165" s="24">
        <f>Source!I68</f>
        <v>0.50700000000000001</v>
      </c>
      <c r="E165" s="37">
        <f>Source!AB68</f>
        <v>1845.45</v>
      </c>
      <c r="F165" s="37">
        <f>Source!AD68</f>
        <v>57.3</v>
      </c>
      <c r="G165" s="30">
        <f>Source!O68</f>
        <v>936</v>
      </c>
      <c r="H165" s="30">
        <f>Source!S68</f>
        <v>14</v>
      </c>
      <c r="I165" s="38">
        <f>Source!Q68</f>
        <v>29</v>
      </c>
      <c r="J165" s="37">
        <f>Source!AH68</f>
        <v>3.4499999999999997</v>
      </c>
      <c r="K165" s="37">
        <f>Source!U68</f>
        <v>1.74915</v>
      </c>
      <c r="T165" s="8">
        <f>Source!O68+Source!X68+Source!Y68</f>
        <v>980</v>
      </c>
      <c r="U165" s="8">
        <f>Source!P68</f>
        <v>893</v>
      </c>
      <c r="V165" s="8">
        <f>Source!S68</f>
        <v>14</v>
      </c>
      <c r="W165" s="8">
        <f>Source!Q68</f>
        <v>29</v>
      </c>
      <c r="X165" s="8">
        <f>Source!R68</f>
        <v>11</v>
      </c>
      <c r="Y165" s="8">
        <f>Source!U68</f>
        <v>1.74915</v>
      </c>
      <c r="Z165" s="8">
        <f>Source!V68</f>
        <v>0.79852500000000015</v>
      </c>
      <c r="AA165" s="8">
        <f>Source!X68</f>
        <v>28</v>
      </c>
      <c r="AB165" s="8">
        <f>Source!Y68</f>
        <v>16</v>
      </c>
    </row>
    <row r="166" spans="1:28" ht="14.4" x14ac:dyDescent="0.3">
      <c r="C166" s="32" t="str">
        <f>Source!H68</f>
        <v>100 м2 стяжки</v>
      </c>
      <c r="D166" s="24"/>
      <c r="E166" s="33">
        <f>Source!AF68</f>
        <v>26.91</v>
      </c>
      <c r="F166" s="33">
        <f>Source!AE68</f>
        <v>21.3</v>
      </c>
      <c r="G166" s="30"/>
      <c r="H166" s="30"/>
      <c r="I166" s="30">
        <f>Source!R68</f>
        <v>11</v>
      </c>
      <c r="J166" s="33">
        <f>Source!AI68</f>
        <v>1.5750000000000002</v>
      </c>
      <c r="K166" s="33">
        <f>Source!V68</f>
        <v>0.79852500000000015</v>
      </c>
    </row>
    <row r="167" spans="1:28" x14ac:dyDescent="0.3">
      <c r="C167" s="39" t="s">
        <v>105</v>
      </c>
    </row>
    <row r="168" spans="1:28" x14ac:dyDescent="0.3">
      <c r="C168" s="44" t="s">
        <v>852</v>
      </c>
    </row>
    <row r="169" spans="1:28" x14ac:dyDescent="0.3">
      <c r="C169" s="39" t="s">
        <v>863</v>
      </c>
      <c r="D169" s="45"/>
      <c r="E169" s="45"/>
      <c r="F169" s="45"/>
      <c r="G169" s="45"/>
      <c r="H169" s="45"/>
      <c r="I169" s="45"/>
      <c r="J169" s="45"/>
      <c r="K169" s="45"/>
    </row>
    <row r="170" spans="1:28" x14ac:dyDescent="0.3">
      <c r="C170" s="8" t="s">
        <v>861</v>
      </c>
      <c r="D170" s="34">
        <v>111</v>
      </c>
      <c r="E170" s="35"/>
      <c r="F170" s="34"/>
      <c r="G170" s="36">
        <f>Source!X68</f>
        <v>28</v>
      </c>
      <c r="H170" s="34"/>
      <c r="I170" s="34"/>
      <c r="J170" s="34"/>
      <c r="K170" s="34"/>
    </row>
    <row r="171" spans="1:28" x14ac:dyDescent="0.3">
      <c r="C171" s="8" t="s">
        <v>862</v>
      </c>
      <c r="D171" s="34">
        <v>64</v>
      </c>
      <c r="E171" s="35"/>
      <c r="F171" s="34"/>
      <c r="G171" s="36">
        <f>Source!Y68</f>
        <v>16</v>
      </c>
      <c r="H171" s="34"/>
      <c r="I171" s="34"/>
      <c r="J171" s="34"/>
      <c r="K171" s="34"/>
    </row>
    <row r="172" spans="1:28" ht="14.4" x14ac:dyDescent="0.3">
      <c r="A172" s="27" t="str">
        <f>Source!E69</f>
        <v>32</v>
      </c>
      <c r="B172" s="27" t="s">
        <v>822</v>
      </c>
      <c r="C172" s="28" t="str">
        <f>Source!G69</f>
        <v>Устройство покрытий из линолеума насухо со свариванием полотнищ в стыках</v>
      </c>
      <c r="D172" s="24">
        <f>Source!I69</f>
        <v>0.50700000000000001</v>
      </c>
      <c r="E172" s="37">
        <f>Source!AB69</f>
        <v>5622.92</v>
      </c>
      <c r="F172" s="37">
        <f>Source!AD69</f>
        <v>87.82</v>
      </c>
      <c r="G172" s="30">
        <f>Source!O69</f>
        <v>2851</v>
      </c>
      <c r="H172" s="30">
        <f>Source!S69</f>
        <v>152</v>
      </c>
      <c r="I172" s="38">
        <f>Source!Q69</f>
        <v>45</v>
      </c>
      <c r="J172" s="37">
        <f>Source!AH69</f>
        <v>36.121499999999997</v>
      </c>
      <c r="K172" s="37">
        <f>Source!U69</f>
        <v>18.3136005</v>
      </c>
      <c r="T172" s="8">
        <f>Source!O69+Source!X69+Source!Y69</f>
        <v>3122</v>
      </c>
      <c r="U172" s="8">
        <f>Source!P69</f>
        <v>2654</v>
      </c>
      <c r="V172" s="8">
        <f>Source!S69</f>
        <v>152</v>
      </c>
      <c r="W172" s="8">
        <f>Source!Q69</f>
        <v>45</v>
      </c>
      <c r="X172" s="8">
        <f>Source!R69</f>
        <v>3</v>
      </c>
      <c r="Y172" s="8">
        <f>Source!U69</f>
        <v>18.3136005</v>
      </c>
      <c r="Z172" s="8">
        <f>Source!V69</f>
        <v>0.21547500000000003</v>
      </c>
      <c r="AA172" s="8">
        <f>Source!X69</f>
        <v>172</v>
      </c>
      <c r="AB172" s="8">
        <f>Source!Y69</f>
        <v>99</v>
      </c>
    </row>
    <row r="173" spans="1:28" ht="14.4" x14ac:dyDescent="0.3">
      <c r="C173" s="32" t="str">
        <f>Source!H69</f>
        <v>100 м2 покрытия</v>
      </c>
      <c r="D173" s="24"/>
      <c r="E173" s="33">
        <f>Source!AF69</f>
        <v>300.17</v>
      </c>
      <c r="F173" s="33">
        <f>Source!AE69</f>
        <v>5.74</v>
      </c>
      <c r="G173" s="30"/>
      <c r="H173" s="30"/>
      <c r="I173" s="30">
        <f>Source!R69</f>
        <v>3</v>
      </c>
      <c r="J173" s="33">
        <f>Source!AI69</f>
        <v>0.42500000000000004</v>
      </c>
      <c r="K173" s="33">
        <f>Source!V69</f>
        <v>0.21547500000000003</v>
      </c>
    </row>
    <row r="174" spans="1:28" x14ac:dyDescent="0.3">
      <c r="C174" s="39" t="s">
        <v>105</v>
      </c>
    </row>
    <row r="175" spans="1:28" x14ac:dyDescent="0.3">
      <c r="C175" s="44" t="s">
        <v>852</v>
      </c>
    </row>
    <row r="176" spans="1:28" x14ac:dyDescent="0.3">
      <c r="C176" s="8" t="s">
        <v>861</v>
      </c>
      <c r="D176" s="34">
        <v>111</v>
      </c>
      <c r="E176" s="35"/>
      <c r="F176" s="34"/>
      <c r="G176" s="36">
        <f>Source!X69</f>
        <v>172</v>
      </c>
      <c r="H176" s="34"/>
      <c r="I176" s="34"/>
      <c r="J176" s="34"/>
      <c r="K176" s="34"/>
    </row>
    <row r="177" spans="1:28" x14ac:dyDescent="0.3">
      <c r="C177" s="8" t="s">
        <v>862</v>
      </c>
      <c r="D177" s="34">
        <v>64</v>
      </c>
      <c r="E177" s="35"/>
      <c r="F177" s="34"/>
      <c r="G177" s="36">
        <f>Source!Y69</f>
        <v>99</v>
      </c>
      <c r="H177" s="34"/>
      <c r="I177" s="34"/>
      <c r="J177" s="34"/>
      <c r="K177" s="34"/>
    </row>
    <row r="178" spans="1:28" ht="28.8" x14ac:dyDescent="0.3">
      <c r="A178" s="27" t="str">
        <f>Source!E70</f>
        <v>32,1</v>
      </c>
      <c r="B178" s="27" t="s">
        <v>823</v>
      </c>
      <c r="C178" s="28" t="s">
        <v>864</v>
      </c>
      <c r="D178" s="24">
        <f>Source!I70</f>
        <v>-51.713999999999999</v>
      </c>
      <c r="E178" s="37">
        <f>Source!AB70</f>
        <v>50.69</v>
      </c>
      <c r="F178" s="37">
        <f>Source!AD70</f>
        <v>0</v>
      </c>
      <c r="G178" s="30">
        <f>Source!O70</f>
        <v>-2621</v>
      </c>
      <c r="H178" s="30">
        <f>Source!S70</f>
        <v>0</v>
      </c>
      <c r="I178" s="38">
        <f>Source!Q70</f>
        <v>0</v>
      </c>
      <c r="J178" s="37">
        <f>Source!AH70</f>
        <v>0</v>
      </c>
      <c r="K178" s="37">
        <f>Source!U70</f>
        <v>0</v>
      </c>
      <c r="T178" s="8">
        <f>Source!O70+Source!X70+Source!Y70</f>
        <v>-2621</v>
      </c>
      <c r="U178" s="8">
        <f>Source!P70</f>
        <v>-2621</v>
      </c>
      <c r="V178" s="8">
        <f>Source!S70</f>
        <v>0</v>
      </c>
      <c r="W178" s="8">
        <f>Source!Q70</f>
        <v>0</v>
      </c>
      <c r="X178" s="8">
        <f>Source!R70</f>
        <v>0</v>
      </c>
      <c r="Y178" s="8">
        <f>Source!U70</f>
        <v>0</v>
      </c>
      <c r="Z178" s="8">
        <f>Source!V70</f>
        <v>0</v>
      </c>
      <c r="AA178" s="8">
        <f>Source!X70</f>
        <v>0</v>
      </c>
      <c r="AB178" s="8">
        <f>Source!Y70</f>
        <v>0</v>
      </c>
    </row>
    <row r="179" spans="1:28" ht="14.4" x14ac:dyDescent="0.3">
      <c r="C179" s="32" t="str">
        <f>Source!H70</f>
        <v>м2</v>
      </c>
      <c r="D179" s="24"/>
      <c r="E179" s="33">
        <f>Source!AF70</f>
        <v>0</v>
      </c>
      <c r="F179" s="33">
        <f>Source!AE70</f>
        <v>0</v>
      </c>
      <c r="G179" s="30"/>
      <c r="H179" s="30"/>
      <c r="I179" s="30">
        <f>Source!R70</f>
        <v>0</v>
      </c>
      <c r="J179" s="33">
        <f>Source!AI70</f>
        <v>0</v>
      </c>
      <c r="K179" s="33">
        <f>Source!V70</f>
        <v>0</v>
      </c>
    </row>
    <row r="180" spans="1:28" ht="28.8" x14ac:dyDescent="0.3">
      <c r="A180" s="27" t="str">
        <f>Source!E71</f>
        <v>33</v>
      </c>
      <c r="B180" s="27" t="s">
        <v>824</v>
      </c>
      <c r="C180" s="28" t="str">
        <f>Source!G71</f>
        <v>Линолеум коммерческий гомогенный "ТАРКЕТТ iQ MEGALIT" (толщина 2 мм, класс 34/43, пож. безопасность Г4, В3, РП1, Д2, Т2)</v>
      </c>
      <c r="D180" s="24">
        <f>Source!I71</f>
        <v>51.713999999999999</v>
      </c>
      <c r="E180" s="37">
        <f>Source!AB71</f>
        <v>264.25</v>
      </c>
      <c r="F180" s="37">
        <f>Source!AD71</f>
        <v>0</v>
      </c>
      <c r="G180" s="30">
        <f>Source!O71</f>
        <v>13665</v>
      </c>
      <c r="H180" s="30">
        <f>Source!S71</f>
        <v>0</v>
      </c>
      <c r="I180" s="38">
        <f>Source!Q71</f>
        <v>0</v>
      </c>
      <c r="J180" s="37">
        <f>Source!AH71</f>
        <v>0</v>
      </c>
      <c r="K180" s="37">
        <f>Source!U71</f>
        <v>0</v>
      </c>
      <c r="T180" s="8">
        <f>Source!O71+Source!X71+Source!Y71</f>
        <v>13665</v>
      </c>
      <c r="U180" s="8">
        <f>Source!P71</f>
        <v>13665</v>
      </c>
      <c r="V180" s="8">
        <f>Source!S71</f>
        <v>0</v>
      </c>
      <c r="W180" s="8">
        <f>Source!Q71</f>
        <v>0</v>
      </c>
      <c r="X180" s="8">
        <f>Source!R71</f>
        <v>0</v>
      </c>
      <c r="Y180" s="8">
        <f>Source!U71</f>
        <v>0</v>
      </c>
      <c r="Z180" s="8">
        <f>Source!V71</f>
        <v>0</v>
      </c>
      <c r="AA180" s="8">
        <f>Source!X71</f>
        <v>0</v>
      </c>
      <c r="AB180" s="8">
        <f>Source!Y71</f>
        <v>0</v>
      </c>
    </row>
    <row r="181" spans="1:28" ht="14.4" x14ac:dyDescent="0.3">
      <c r="C181" s="32" t="str">
        <f>Source!H71</f>
        <v>м2</v>
      </c>
      <c r="D181" s="24"/>
      <c r="E181" s="33">
        <f>Source!AF71</f>
        <v>0</v>
      </c>
      <c r="F181" s="33">
        <f>Source!AE71</f>
        <v>0</v>
      </c>
      <c r="G181" s="30"/>
      <c r="H181" s="30"/>
      <c r="I181" s="30">
        <f>Source!R71</f>
        <v>0</v>
      </c>
      <c r="J181" s="33">
        <f>Source!AI71</f>
        <v>0</v>
      </c>
      <c r="K181" s="33">
        <f>Source!V71</f>
        <v>0</v>
      </c>
    </row>
    <row r="182" spans="1:28" ht="14.4" x14ac:dyDescent="0.3">
      <c r="A182" s="27" t="str">
        <f>Source!E72</f>
        <v>34</v>
      </c>
      <c r="B182" s="27" t="s">
        <v>825</v>
      </c>
      <c r="C182" s="28" t="str">
        <f>Source!G72</f>
        <v>Устройство плинтусов поливинилхлоридных на винтах самонарезающих</v>
      </c>
      <c r="D182" s="24">
        <f>Source!I72</f>
        <v>0.38</v>
      </c>
      <c r="E182" s="37">
        <f>Source!AB72</f>
        <v>1338.81</v>
      </c>
      <c r="F182" s="37">
        <f>Source!AD72</f>
        <v>20.329999999999998</v>
      </c>
      <c r="G182" s="30">
        <f>Source!O72</f>
        <v>509</v>
      </c>
      <c r="H182" s="30">
        <f>Source!S72</f>
        <v>27</v>
      </c>
      <c r="I182" s="38">
        <f>Source!Q72</f>
        <v>8</v>
      </c>
      <c r="J182" s="37">
        <f>Source!AH72</f>
        <v>7.6589999999999998</v>
      </c>
      <c r="K182" s="37">
        <f>Source!U72</f>
        <v>2.9104199999999998</v>
      </c>
      <c r="T182" s="8">
        <f>Source!O72+Source!X72+Source!Y72</f>
        <v>556</v>
      </c>
      <c r="U182" s="8">
        <f>Source!P72</f>
        <v>474</v>
      </c>
      <c r="V182" s="8">
        <f>Source!S72</f>
        <v>27</v>
      </c>
      <c r="W182" s="8">
        <f>Source!Q72</f>
        <v>8</v>
      </c>
      <c r="X182" s="8">
        <f>Source!R72</f>
        <v>0</v>
      </c>
      <c r="Y182" s="8">
        <f>Source!U72</f>
        <v>2.9104199999999998</v>
      </c>
      <c r="Z182" s="8">
        <f>Source!V72</f>
        <v>0</v>
      </c>
      <c r="AA182" s="8">
        <f>Source!X72</f>
        <v>30</v>
      </c>
      <c r="AB182" s="8">
        <f>Source!Y72</f>
        <v>17</v>
      </c>
    </row>
    <row r="183" spans="1:28" ht="14.4" x14ac:dyDescent="0.3">
      <c r="C183" s="32" t="str">
        <f>Source!H72</f>
        <v>100 М ПЛИНТУСА</v>
      </c>
      <c r="D183" s="24"/>
      <c r="E183" s="33">
        <f>Source!AF72</f>
        <v>70.31</v>
      </c>
      <c r="F183" s="33">
        <f>Source!AE72</f>
        <v>0</v>
      </c>
      <c r="G183" s="30"/>
      <c r="H183" s="30"/>
      <c r="I183" s="30">
        <f>Source!R72</f>
        <v>0</v>
      </c>
      <c r="J183" s="33">
        <f>Source!AI72</f>
        <v>0</v>
      </c>
      <c r="K183" s="33">
        <f>Source!V72</f>
        <v>0</v>
      </c>
    </row>
    <row r="184" spans="1:28" x14ac:dyDescent="0.3">
      <c r="C184" s="39" t="s">
        <v>105</v>
      </c>
    </row>
    <row r="185" spans="1:28" x14ac:dyDescent="0.3">
      <c r="C185" s="44" t="s">
        <v>852</v>
      </c>
    </row>
    <row r="186" spans="1:28" x14ac:dyDescent="0.3">
      <c r="C186" s="8" t="s">
        <v>861</v>
      </c>
      <c r="D186" s="34">
        <v>111</v>
      </c>
      <c r="E186" s="35"/>
      <c r="F186" s="34"/>
      <c r="G186" s="36">
        <f>Source!X72</f>
        <v>30</v>
      </c>
      <c r="H186" s="34"/>
      <c r="I186" s="34"/>
      <c r="J186" s="34"/>
      <c r="K186" s="34"/>
    </row>
    <row r="187" spans="1:28" x14ac:dyDescent="0.3">
      <c r="C187" s="8" t="s">
        <v>862</v>
      </c>
      <c r="D187" s="34">
        <v>64</v>
      </c>
      <c r="E187" s="35"/>
      <c r="F187" s="34"/>
      <c r="G187" s="36">
        <f>Source!Y72</f>
        <v>17</v>
      </c>
      <c r="H187" s="34"/>
      <c r="I187" s="34"/>
      <c r="J187" s="34"/>
      <c r="K187" s="34"/>
    </row>
    <row r="188" spans="1:28" ht="14.4" x14ac:dyDescent="0.3">
      <c r="A188" s="27" t="str">
        <f>Source!E73</f>
        <v>35</v>
      </c>
      <c r="B188" s="27" t="s">
        <v>826</v>
      </c>
      <c r="C188" s="28" t="str">
        <f>Source!G73</f>
        <v>Пробивка в кирпичных стенах борозд площадью сечения до 20 см2</v>
      </c>
      <c r="D188" s="24">
        <f>Source!I73</f>
        <v>0.32</v>
      </c>
      <c r="E188" s="37">
        <f>Source!AB73</f>
        <v>521.16</v>
      </c>
      <c r="F188" s="37">
        <f>Source!AD73</f>
        <v>377.58</v>
      </c>
      <c r="G188" s="30">
        <f>Source!O73</f>
        <v>167</v>
      </c>
      <c r="H188" s="30">
        <f>Source!S73</f>
        <v>46</v>
      </c>
      <c r="I188" s="38">
        <f>Source!Q73</f>
        <v>121</v>
      </c>
      <c r="J188" s="37">
        <f>Source!AH73</f>
        <v>15.64</v>
      </c>
      <c r="K188" s="37">
        <f>Source!U73</f>
        <v>5.0048000000000004</v>
      </c>
      <c r="T188" s="8">
        <f>Source!O73+Source!X73+Source!Y73</f>
        <v>260</v>
      </c>
      <c r="U188" s="8">
        <f>Source!P73</f>
        <v>0</v>
      </c>
      <c r="V188" s="8">
        <f>Source!S73</f>
        <v>46</v>
      </c>
      <c r="W188" s="8">
        <f>Source!Q73</f>
        <v>121</v>
      </c>
      <c r="X188" s="8">
        <f>Source!R73</f>
        <v>13</v>
      </c>
      <c r="Y188" s="8">
        <f>Source!U73</f>
        <v>5.0048000000000004</v>
      </c>
      <c r="Z188" s="8">
        <f>Source!V73</f>
        <v>1.2991999999999999</v>
      </c>
      <c r="AA188" s="8">
        <f>Source!X73</f>
        <v>58</v>
      </c>
      <c r="AB188" s="8">
        <f>Source!Y73</f>
        <v>35</v>
      </c>
    </row>
    <row r="189" spans="1:28" ht="14.4" x14ac:dyDescent="0.3">
      <c r="C189" s="32" t="str">
        <f>Source!H73</f>
        <v>100 м борозд</v>
      </c>
      <c r="D189" s="24"/>
      <c r="E189" s="33">
        <f>Source!AF73</f>
        <v>143.58000000000001</v>
      </c>
      <c r="F189" s="33">
        <f>Source!AE73</f>
        <v>40.840000000000003</v>
      </c>
      <c r="G189" s="30"/>
      <c r="H189" s="30"/>
      <c r="I189" s="30">
        <f>Source!R73</f>
        <v>13</v>
      </c>
      <c r="J189" s="33">
        <f>Source!AI73</f>
        <v>4.0599999999999996</v>
      </c>
      <c r="K189" s="33">
        <f>Source!V73</f>
        <v>1.2991999999999999</v>
      </c>
    </row>
    <row r="190" spans="1:28" x14ac:dyDescent="0.3">
      <c r="C190" s="8" t="s">
        <v>865</v>
      </c>
      <c r="D190" s="34">
        <v>99</v>
      </c>
      <c r="E190" s="35"/>
      <c r="F190" s="34"/>
      <c r="G190" s="36">
        <f>Source!X73</f>
        <v>58</v>
      </c>
      <c r="H190" s="34"/>
      <c r="I190" s="34"/>
      <c r="J190" s="34"/>
      <c r="K190" s="34"/>
    </row>
    <row r="191" spans="1:28" x14ac:dyDescent="0.3">
      <c r="C191" s="8" t="s">
        <v>866</v>
      </c>
      <c r="D191" s="34">
        <v>60</v>
      </c>
      <c r="E191" s="35"/>
      <c r="F191" s="34"/>
      <c r="G191" s="36">
        <f>Source!Y73</f>
        <v>35</v>
      </c>
      <c r="H191" s="34"/>
      <c r="I191" s="34"/>
      <c r="J191" s="34"/>
      <c r="K191" s="34"/>
    </row>
    <row r="192" spans="1:28" ht="14.4" x14ac:dyDescent="0.3">
      <c r="A192" s="27" t="str">
        <f>Source!E74</f>
        <v>36</v>
      </c>
      <c r="B192" s="27" t="s">
        <v>827</v>
      </c>
      <c r="C192" s="46" t="str">
        <f>Source!G74</f>
        <v>Заделка отверстий, гнезд и борозд в стенах и перегородках бетонных площадью до 0,1 м2</v>
      </c>
      <c r="D192" s="24">
        <f>Source!I74</f>
        <v>0.1</v>
      </c>
      <c r="E192" s="37">
        <f>Source!AB74</f>
        <v>1784.79</v>
      </c>
      <c r="F192" s="37">
        <f>Source!AD74</f>
        <v>35.119999999999997</v>
      </c>
      <c r="G192" s="30">
        <f>Source!O74</f>
        <v>179</v>
      </c>
      <c r="H192" s="30">
        <f>Source!S74</f>
        <v>61</v>
      </c>
      <c r="I192" s="38">
        <f>Source!Q74</f>
        <v>4</v>
      </c>
      <c r="J192" s="37">
        <f>Source!AH74</f>
        <v>75.22</v>
      </c>
      <c r="K192" s="37">
        <f>Source!U74</f>
        <v>7.5220000000000002</v>
      </c>
      <c r="T192" s="8">
        <f>Source!O74+Source!X74+Source!Y74</f>
        <v>276</v>
      </c>
      <c r="U192" s="8">
        <f>Source!P74</f>
        <v>114</v>
      </c>
      <c r="V192" s="8">
        <f>Source!S74</f>
        <v>61</v>
      </c>
      <c r="W192" s="8">
        <f>Source!Q74</f>
        <v>4</v>
      </c>
      <c r="X192" s="8">
        <f>Source!R74</f>
        <v>0</v>
      </c>
      <c r="Y192" s="8">
        <f>Source!U74</f>
        <v>7.5220000000000002</v>
      </c>
      <c r="Z192" s="8">
        <f>Source!V74</f>
        <v>0</v>
      </c>
      <c r="AA192" s="8">
        <f>Source!X74</f>
        <v>60</v>
      </c>
      <c r="AB192" s="8">
        <f>Source!Y74</f>
        <v>37</v>
      </c>
    </row>
    <row r="193" spans="1:28" ht="14.4" x14ac:dyDescent="0.3">
      <c r="C193" s="32" t="str">
        <f>Source!H74</f>
        <v>1 м3 заделки</v>
      </c>
      <c r="D193" s="24"/>
      <c r="E193" s="33">
        <f>Source!AF74</f>
        <v>608.53</v>
      </c>
      <c r="F193" s="33">
        <f>Source!AE74</f>
        <v>0</v>
      </c>
      <c r="G193" s="30"/>
      <c r="H193" s="30"/>
      <c r="I193" s="30">
        <f>Source!R74</f>
        <v>0</v>
      </c>
      <c r="J193" s="33">
        <f>Source!AI74</f>
        <v>0</v>
      </c>
      <c r="K193" s="33">
        <f>Source!V74</f>
        <v>0</v>
      </c>
    </row>
    <row r="194" spans="1:28" x14ac:dyDescent="0.3">
      <c r="C194" s="8" t="s">
        <v>865</v>
      </c>
      <c r="D194" s="34">
        <v>99</v>
      </c>
      <c r="E194" s="35"/>
      <c r="F194" s="34"/>
      <c r="G194" s="36">
        <f>Source!X74</f>
        <v>60</v>
      </c>
      <c r="H194" s="34"/>
      <c r="I194" s="34"/>
      <c r="J194" s="34"/>
      <c r="K194" s="34"/>
    </row>
    <row r="195" spans="1:28" x14ac:dyDescent="0.3">
      <c r="C195" s="8" t="s">
        <v>866</v>
      </c>
      <c r="D195" s="34">
        <v>60</v>
      </c>
      <c r="E195" s="35"/>
      <c r="F195" s="34"/>
      <c r="G195" s="36">
        <f>Source!Y74</f>
        <v>37</v>
      </c>
      <c r="H195" s="34"/>
      <c r="I195" s="34"/>
      <c r="J195" s="34"/>
      <c r="K195" s="34"/>
    </row>
    <row r="196" spans="1:28" ht="14.4" x14ac:dyDescent="0.3">
      <c r="A196" s="27" t="str">
        <f>Source!E75</f>
        <v>37</v>
      </c>
      <c r="B196" s="27" t="s">
        <v>828</v>
      </c>
      <c r="C196" s="46" t="str">
        <f>Source!G75</f>
        <v>Труба винипластовая по установленным конструкциям, по потолкам, диаметр до 50 мм</v>
      </c>
      <c r="D196" s="24">
        <f>Source!I75</f>
        <v>0.88</v>
      </c>
      <c r="E196" s="37">
        <f>Source!AB75</f>
        <v>332.03</v>
      </c>
      <c r="F196" s="37">
        <f>Source!AD75</f>
        <v>104.08</v>
      </c>
      <c r="G196" s="30">
        <f>Source!O75</f>
        <v>293</v>
      </c>
      <c r="H196" s="30">
        <f>Source!S75</f>
        <v>181</v>
      </c>
      <c r="I196" s="38">
        <f>Source!Q75</f>
        <v>92</v>
      </c>
      <c r="J196" s="37">
        <f>Source!AH75</f>
        <v>21.84</v>
      </c>
      <c r="K196" s="37">
        <f>Source!U75</f>
        <v>19.219200000000001</v>
      </c>
      <c r="T196" s="8">
        <f>Source!O75+Source!X75+Source!Y75</f>
        <v>588</v>
      </c>
      <c r="U196" s="8">
        <f>Source!P75</f>
        <v>20</v>
      </c>
      <c r="V196" s="8">
        <f>Source!S75</f>
        <v>181</v>
      </c>
      <c r="W196" s="8">
        <f>Source!Q75</f>
        <v>92</v>
      </c>
      <c r="X196" s="8">
        <f>Source!R75</f>
        <v>3</v>
      </c>
      <c r="Y196" s="8">
        <f>Source!U75</f>
        <v>19.219200000000001</v>
      </c>
      <c r="Z196" s="8">
        <f>Source!V75</f>
        <v>0.2288</v>
      </c>
      <c r="AA196" s="8">
        <f>Source!X75</f>
        <v>175</v>
      </c>
      <c r="AB196" s="8">
        <f>Source!Y75</f>
        <v>120</v>
      </c>
    </row>
    <row r="197" spans="1:28" ht="14.4" x14ac:dyDescent="0.3">
      <c r="C197" s="32" t="str">
        <f>Source!H75</f>
        <v>100 м</v>
      </c>
      <c r="D197" s="24"/>
      <c r="E197" s="33">
        <f>Source!AF75</f>
        <v>205.3</v>
      </c>
      <c r="F197" s="33">
        <f>Source!AE75</f>
        <v>3.51</v>
      </c>
      <c r="G197" s="30"/>
      <c r="H197" s="30"/>
      <c r="I197" s="30">
        <f>Source!R75</f>
        <v>3</v>
      </c>
      <c r="J197" s="33">
        <f>Source!AI75</f>
        <v>0.26</v>
      </c>
      <c r="K197" s="33">
        <f>Source!V75</f>
        <v>0.2288</v>
      </c>
    </row>
    <row r="198" spans="1:28" x14ac:dyDescent="0.3">
      <c r="C198" s="8" t="s">
        <v>783</v>
      </c>
      <c r="D198" s="34">
        <f>Source!BZ75</f>
        <v>95</v>
      </c>
      <c r="E198" s="35"/>
      <c r="F198" s="34"/>
      <c r="G198" s="36">
        <f>Source!X75</f>
        <v>175</v>
      </c>
      <c r="H198" s="34"/>
      <c r="I198" s="34"/>
      <c r="J198" s="34"/>
      <c r="K198" s="34"/>
    </row>
    <row r="199" spans="1:28" x14ac:dyDescent="0.3">
      <c r="C199" s="8" t="s">
        <v>784</v>
      </c>
      <c r="D199" s="34">
        <f>Source!CA75</f>
        <v>65</v>
      </c>
      <c r="E199" s="35"/>
      <c r="F199" s="34"/>
      <c r="G199" s="36">
        <f>Source!Y75</f>
        <v>120</v>
      </c>
      <c r="H199" s="34"/>
      <c r="I199" s="34"/>
      <c r="J199" s="34"/>
      <c r="K199" s="34"/>
    </row>
    <row r="200" spans="1:28" ht="28.8" x14ac:dyDescent="0.3">
      <c r="A200" s="27" t="str">
        <f>Source!E76</f>
        <v>38</v>
      </c>
      <c r="B200" s="27" t="s">
        <v>829</v>
      </c>
      <c r="C200" s="28" t="str">
        <f>Source!G76</f>
        <v>Труба винипластовая по установленным конструкциям, по стенам и колоннам с креплением скобами, диаметр до 25 мм</v>
      </c>
      <c r="D200" s="24">
        <f>Source!I76</f>
        <v>0.52</v>
      </c>
      <c r="E200" s="37">
        <f>Source!AB76</f>
        <v>264.82</v>
      </c>
      <c r="F200" s="37">
        <f>Source!AD76</f>
        <v>68.34</v>
      </c>
      <c r="G200" s="30">
        <f>Source!O76</f>
        <v>138</v>
      </c>
      <c r="H200" s="30">
        <f>Source!S76</f>
        <v>93</v>
      </c>
      <c r="I200" s="38">
        <f>Source!Q76</f>
        <v>36</v>
      </c>
      <c r="J200" s="37">
        <f>Source!AH76</f>
        <v>19.04</v>
      </c>
      <c r="K200" s="37">
        <f>Source!U76</f>
        <v>9.9008000000000003</v>
      </c>
      <c r="T200" s="8">
        <f>Source!O76+Source!X76+Source!Y76</f>
        <v>288</v>
      </c>
      <c r="U200" s="8">
        <f>Source!P76</f>
        <v>9</v>
      </c>
      <c r="V200" s="8">
        <f>Source!S76</f>
        <v>93</v>
      </c>
      <c r="W200" s="8">
        <f>Source!Q76</f>
        <v>36</v>
      </c>
      <c r="X200" s="8">
        <f>Source!R76</f>
        <v>1</v>
      </c>
      <c r="Y200" s="8">
        <f>Source!U76</f>
        <v>9.9008000000000003</v>
      </c>
      <c r="Z200" s="8">
        <f>Source!V76</f>
        <v>4.6800000000000001E-2</v>
      </c>
      <c r="AA200" s="8">
        <f>Source!X76</f>
        <v>89</v>
      </c>
      <c r="AB200" s="8">
        <f>Source!Y76</f>
        <v>61</v>
      </c>
    </row>
    <row r="201" spans="1:28" ht="14.4" x14ac:dyDescent="0.3">
      <c r="C201" s="32" t="str">
        <f>Source!H76</f>
        <v>100 м</v>
      </c>
      <c r="D201" s="24"/>
      <c r="E201" s="33">
        <f>Source!AF76</f>
        <v>178.98</v>
      </c>
      <c r="F201" s="33">
        <f>Source!AE76</f>
        <v>1.22</v>
      </c>
      <c r="G201" s="30"/>
      <c r="H201" s="30"/>
      <c r="I201" s="30">
        <f>Source!R76</f>
        <v>1</v>
      </c>
      <c r="J201" s="33">
        <f>Source!AI76</f>
        <v>0.09</v>
      </c>
      <c r="K201" s="33">
        <f>Source!V76</f>
        <v>4.6800000000000001E-2</v>
      </c>
    </row>
    <row r="202" spans="1:28" x14ac:dyDescent="0.3">
      <c r="C202" s="8" t="s">
        <v>783</v>
      </c>
      <c r="D202" s="34">
        <f>Source!BZ76</f>
        <v>95</v>
      </c>
      <c r="E202" s="35"/>
      <c r="F202" s="34"/>
      <c r="G202" s="36">
        <f>Source!X76</f>
        <v>89</v>
      </c>
      <c r="H202" s="34"/>
      <c r="I202" s="34"/>
      <c r="J202" s="34"/>
      <c r="K202" s="34"/>
    </row>
    <row r="203" spans="1:28" x14ac:dyDescent="0.3">
      <c r="C203" s="8" t="s">
        <v>784</v>
      </c>
      <c r="D203" s="34">
        <f>Source!CA76</f>
        <v>65</v>
      </c>
      <c r="E203" s="35"/>
      <c r="F203" s="34"/>
      <c r="G203" s="36">
        <f>Source!Y76</f>
        <v>61</v>
      </c>
      <c r="H203" s="34"/>
      <c r="I203" s="34"/>
      <c r="J203" s="34"/>
      <c r="K203" s="34"/>
    </row>
    <row r="204" spans="1:28" ht="28.8" x14ac:dyDescent="0.3">
      <c r="A204" s="27" t="str">
        <f>Source!E77</f>
        <v>39</v>
      </c>
      <c r="B204" s="27" t="s">
        <v>830</v>
      </c>
      <c r="C204" s="46" t="str">
        <f>Source!G77</f>
        <v>Затягивание провода в проложенные трубы и металлические рукава первого одножильного или многожильного в общей оплетке, суммарное сечение до 6 мм2</v>
      </c>
      <c r="D204" s="24">
        <f>Source!I77</f>
        <v>0.95</v>
      </c>
      <c r="E204" s="37">
        <f>Source!AB77</f>
        <v>72.47</v>
      </c>
      <c r="F204" s="37">
        <f>Source!AD77</f>
        <v>3.85</v>
      </c>
      <c r="G204" s="30">
        <f>Source!O77</f>
        <v>69</v>
      </c>
      <c r="H204" s="30">
        <f>Source!S77</f>
        <v>48</v>
      </c>
      <c r="I204" s="38">
        <f>Source!Q77</f>
        <v>4</v>
      </c>
      <c r="J204" s="37">
        <f>Source!AH77</f>
        <v>5.39</v>
      </c>
      <c r="K204" s="37">
        <f>Source!U77</f>
        <v>5.1204999999999998</v>
      </c>
      <c r="T204" s="8">
        <f>Source!O77+Source!X77+Source!Y77</f>
        <v>146</v>
      </c>
      <c r="U204" s="8">
        <f>Source!P77</f>
        <v>17</v>
      </c>
      <c r="V204" s="8">
        <f>Source!S77</f>
        <v>48</v>
      </c>
      <c r="W204" s="8">
        <f>Source!Q77</f>
        <v>4</v>
      </c>
      <c r="X204" s="8">
        <f>Source!R77</f>
        <v>0</v>
      </c>
      <c r="Y204" s="8">
        <f>Source!U77</f>
        <v>5.1204999999999998</v>
      </c>
      <c r="Z204" s="8">
        <f>Source!V77</f>
        <v>1.9E-2</v>
      </c>
      <c r="AA204" s="8">
        <f>Source!X77</f>
        <v>46</v>
      </c>
      <c r="AB204" s="8">
        <f>Source!Y77</f>
        <v>31</v>
      </c>
    </row>
    <row r="205" spans="1:28" ht="14.4" x14ac:dyDescent="0.3">
      <c r="C205" s="32" t="str">
        <f>Source!H77</f>
        <v>100 м</v>
      </c>
      <c r="D205" s="24"/>
      <c r="E205" s="33">
        <f>Source!AF77</f>
        <v>50.67</v>
      </c>
      <c r="F205" s="33">
        <f>Source!AE77</f>
        <v>0.27</v>
      </c>
      <c r="G205" s="30"/>
      <c r="H205" s="30"/>
      <c r="I205" s="30">
        <f>Source!R77</f>
        <v>0</v>
      </c>
      <c r="J205" s="33">
        <f>Source!AI77</f>
        <v>0.02</v>
      </c>
      <c r="K205" s="33">
        <f>Source!V77</f>
        <v>1.9E-2</v>
      </c>
    </row>
    <row r="206" spans="1:28" x14ac:dyDescent="0.3">
      <c r="C206" s="8" t="s">
        <v>783</v>
      </c>
      <c r="D206" s="34">
        <f>Source!BZ77</f>
        <v>95</v>
      </c>
      <c r="E206" s="35"/>
      <c r="F206" s="34"/>
      <c r="G206" s="36">
        <f>Source!X77</f>
        <v>46</v>
      </c>
      <c r="H206" s="34"/>
      <c r="I206" s="34"/>
      <c r="J206" s="34"/>
      <c r="K206" s="34"/>
    </row>
    <row r="207" spans="1:28" x14ac:dyDescent="0.3">
      <c r="C207" s="8" t="s">
        <v>784</v>
      </c>
      <c r="D207" s="34">
        <f>Source!CA77</f>
        <v>65</v>
      </c>
      <c r="E207" s="35"/>
      <c r="F207" s="34"/>
      <c r="G207" s="36">
        <f>Source!Y77</f>
        <v>31</v>
      </c>
      <c r="H207" s="34"/>
      <c r="I207" s="34"/>
      <c r="J207" s="34"/>
      <c r="K207" s="34"/>
    </row>
    <row r="208" spans="1:28" ht="28.8" x14ac:dyDescent="0.3">
      <c r="A208" s="27" t="str">
        <f>Source!E78</f>
        <v>40</v>
      </c>
      <c r="B208" s="27" t="s">
        <v>831</v>
      </c>
      <c r="C208" s="46" t="str">
        <f>Source!G78</f>
        <v>Затягивание провода в проложенные трубы и металлические рукава первого одножильного или многожильного в общей оплетке, суммарное сечение до 16 мм2</v>
      </c>
      <c r="D208" s="24">
        <f>Source!I78</f>
        <v>0.45</v>
      </c>
      <c r="E208" s="37">
        <f>Source!AB78</f>
        <v>95.78</v>
      </c>
      <c r="F208" s="37">
        <f>Source!AD78</f>
        <v>5.78</v>
      </c>
      <c r="G208" s="30">
        <f>Source!O78</f>
        <v>44</v>
      </c>
      <c r="H208" s="30">
        <f>Source!S78</f>
        <v>27</v>
      </c>
      <c r="I208" s="38">
        <f>Source!Q78</f>
        <v>3</v>
      </c>
      <c r="J208" s="37">
        <f>Source!AH78</f>
        <v>6.29</v>
      </c>
      <c r="K208" s="37">
        <f>Source!U78</f>
        <v>2.8305000000000002</v>
      </c>
      <c r="T208" s="8">
        <f>Source!O78+Source!X78+Source!Y78</f>
        <v>88</v>
      </c>
      <c r="U208" s="8">
        <f>Source!P78</f>
        <v>14</v>
      </c>
      <c r="V208" s="8">
        <f>Source!S78</f>
        <v>27</v>
      </c>
      <c r="W208" s="8">
        <f>Source!Q78</f>
        <v>3</v>
      </c>
      <c r="X208" s="8">
        <f>Source!R78</f>
        <v>0</v>
      </c>
      <c r="Y208" s="8">
        <f>Source!U78</f>
        <v>2.8305000000000002</v>
      </c>
      <c r="Z208" s="8">
        <f>Source!V78</f>
        <v>1.35E-2</v>
      </c>
      <c r="AA208" s="8">
        <f>Source!X78</f>
        <v>26</v>
      </c>
      <c r="AB208" s="8">
        <f>Source!Y78</f>
        <v>18</v>
      </c>
    </row>
    <row r="209" spans="1:28" ht="14.4" x14ac:dyDescent="0.3">
      <c r="C209" s="32" t="str">
        <f>Source!H78</f>
        <v>100 м</v>
      </c>
      <c r="D209" s="24"/>
      <c r="E209" s="33">
        <f>Source!AF78</f>
        <v>59.13</v>
      </c>
      <c r="F209" s="33">
        <f>Source!AE78</f>
        <v>0.41</v>
      </c>
      <c r="G209" s="30"/>
      <c r="H209" s="30"/>
      <c r="I209" s="30">
        <f>Source!R78</f>
        <v>0</v>
      </c>
      <c r="J209" s="33">
        <f>Source!AI78</f>
        <v>0.03</v>
      </c>
      <c r="K209" s="33">
        <f>Source!V78</f>
        <v>1.35E-2</v>
      </c>
    </row>
    <row r="210" spans="1:28" x14ac:dyDescent="0.3">
      <c r="C210" s="8" t="s">
        <v>783</v>
      </c>
      <c r="D210" s="34">
        <f>Source!BZ78</f>
        <v>95</v>
      </c>
      <c r="E210" s="35"/>
      <c r="F210" s="34"/>
      <c r="G210" s="36">
        <f>Source!X78</f>
        <v>26</v>
      </c>
      <c r="H210" s="34"/>
      <c r="I210" s="34"/>
      <c r="J210" s="34"/>
      <c r="K210" s="34"/>
    </row>
    <row r="211" spans="1:28" x14ac:dyDescent="0.3">
      <c r="C211" s="8" t="s">
        <v>784</v>
      </c>
      <c r="D211" s="34">
        <f>Source!CA78</f>
        <v>65</v>
      </c>
      <c r="E211" s="35"/>
      <c r="F211" s="34"/>
      <c r="G211" s="36">
        <f>Source!Y78</f>
        <v>18</v>
      </c>
      <c r="H211" s="34"/>
      <c r="I211" s="34"/>
      <c r="J211" s="34"/>
      <c r="K211" s="34"/>
    </row>
    <row r="212" spans="1:28" ht="28.8" x14ac:dyDescent="0.3">
      <c r="A212" s="27" t="str">
        <f>Source!E79</f>
        <v>41</v>
      </c>
      <c r="B212" s="27" t="s">
        <v>832</v>
      </c>
      <c r="C212" s="28" t="str">
        <f>Source!G79</f>
        <v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 до 35 мм2</v>
      </c>
      <c r="D212" s="24">
        <f>Source!I79</f>
        <v>0.8</v>
      </c>
      <c r="E212" s="37">
        <f>Source!AB79</f>
        <v>77.510000000000005</v>
      </c>
      <c r="F212" s="37">
        <f>Source!AD79</f>
        <v>11.56</v>
      </c>
      <c r="G212" s="30">
        <f>Source!O79</f>
        <v>62</v>
      </c>
      <c r="H212" s="30">
        <f>Source!S79</f>
        <v>34</v>
      </c>
      <c r="I212" s="38">
        <f>Source!Q79</f>
        <v>9</v>
      </c>
      <c r="J212" s="37">
        <f>Source!AH79</f>
        <v>4.49</v>
      </c>
      <c r="K212" s="37">
        <f>Source!U79</f>
        <v>3.5920000000000005</v>
      </c>
      <c r="T212" s="8">
        <f>Source!O79+Source!X79+Source!Y79</f>
        <v>118</v>
      </c>
      <c r="U212" s="8">
        <f>Source!P79</f>
        <v>19</v>
      </c>
      <c r="V212" s="8">
        <f>Source!S79</f>
        <v>34</v>
      </c>
      <c r="W212" s="8">
        <f>Source!Q79</f>
        <v>9</v>
      </c>
      <c r="X212" s="8">
        <f>Source!R79</f>
        <v>1</v>
      </c>
      <c r="Y212" s="8">
        <f>Source!U79</f>
        <v>3.5920000000000005</v>
      </c>
      <c r="Z212" s="8">
        <f>Source!V79</f>
        <v>4.8000000000000001E-2</v>
      </c>
      <c r="AA212" s="8">
        <f>Source!X79</f>
        <v>33</v>
      </c>
      <c r="AB212" s="8">
        <f>Source!Y79</f>
        <v>23</v>
      </c>
    </row>
    <row r="213" spans="1:28" ht="14.4" x14ac:dyDescent="0.3">
      <c r="C213" s="32" t="str">
        <f>Source!H79</f>
        <v>100 м</v>
      </c>
      <c r="D213" s="24"/>
      <c r="E213" s="33">
        <f>Source!AF79</f>
        <v>42.21</v>
      </c>
      <c r="F213" s="33">
        <f>Source!AE79</f>
        <v>0.81</v>
      </c>
      <c r="G213" s="30"/>
      <c r="H213" s="30"/>
      <c r="I213" s="30">
        <f>Source!R79</f>
        <v>1</v>
      </c>
      <c r="J213" s="33">
        <f>Source!AI79</f>
        <v>0.06</v>
      </c>
      <c r="K213" s="33">
        <f>Source!V79</f>
        <v>4.8000000000000001E-2</v>
      </c>
    </row>
    <row r="214" spans="1:28" x14ac:dyDescent="0.3">
      <c r="C214" s="8" t="s">
        <v>783</v>
      </c>
      <c r="D214" s="34">
        <f>Source!BZ79</f>
        <v>95</v>
      </c>
      <c r="E214" s="35"/>
      <c r="F214" s="34"/>
      <c r="G214" s="36">
        <f>Source!X79</f>
        <v>33</v>
      </c>
      <c r="H214" s="34"/>
      <c r="I214" s="34"/>
      <c r="J214" s="34"/>
      <c r="K214" s="34"/>
    </row>
    <row r="215" spans="1:28" x14ac:dyDescent="0.3">
      <c r="C215" s="8" t="s">
        <v>784</v>
      </c>
      <c r="D215" s="34">
        <f>Source!CA79</f>
        <v>65</v>
      </c>
      <c r="E215" s="35"/>
      <c r="F215" s="34"/>
      <c r="G215" s="36">
        <f>Source!Y79</f>
        <v>23</v>
      </c>
      <c r="H215" s="34"/>
      <c r="I215" s="34"/>
      <c r="J215" s="34"/>
      <c r="K215" s="34"/>
    </row>
    <row r="216" spans="1:28" ht="14.4" x14ac:dyDescent="0.3">
      <c r="A216" s="27" t="str">
        <f>Source!E80</f>
        <v>42</v>
      </c>
      <c r="B216" s="27" t="s">
        <v>833</v>
      </c>
      <c r="C216" s="28" t="str">
        <f>Source!G80</f>
        <v>Розетка штепсельная утопленного типа при скрытой проводке</v>
      </c>
      <c r="D216" s="24">
        <f>Source!I80</f>
        <v>0.12</v>
      </c>
      <c r="E216" s="37">
        <f>Source!AB80</f>
        <v>379.41</v>
      </c>
      <c r="F216" s="37">
        <f>Source!AD80</f>
        <v>4.91</v>
      </c>
      <c r="G216" s="30">
        <f>Source!O80</f>
        <v>46</v>
      </c>
      <c r="H216" s="30">
        <f>Source!S80</f>
        <v>36</v>
      </c>
      <c r="I216" s="38">
        <f>Source!Q80</f>
        <v>1</v>
      </c>
      <c r="J216" s="37">
        <f>Source!AH80</f>
        <v>30.48</v>
      </c>
      <c r="K216" s="37">
        <f>Source!U80</f>
        <v>3.6576</v>
      </c>
      <c r="T216" s="8">
        <f>Source!O80+Source!X80+Source!Y80</f>
        <v>103</v>
      </c>
      <c r="U216" s="8">
        <f>Source!P80</f>
        <v>9</v>
      </c>
      <c r="V216" s="8">
        <f>Source!S80</f>
        <v>36</v>
      </c>
      <c r="W216" s="8">
        <f>Source!Q80</f>
        <v>1</v>
      </c>
      <c r="X216" s="8">
        <f>Source!R80</f>
        <v>0</v>
      </c>
      <c r="Y216" s="8">
        <f>Source!U80</f>
        <v>3.6576</v>
      </c>
      <c r="Z216" s="8">
        <f>Source!V80</f>
        <v>3.5999999999999999E-3</v>
      </c>
      <c r="AA216" s="8">
        <f>Source!X80</f>
        <v>34</v>
      </c>
      <c r="AB216" s="8">
        <f>Source!Y80</f>
        <v>23</v>
      </c>
    </row>
    <row r="217" spans="1:28" ht="14.4" x14ac:dyDescent="0.3">
      <c r="C217" s="32" t="str">
        <f>Source!H80</f>
        <v>100 шт.</v>
      </c>
      <c r="D217" s="24"/>
      <c r="E217" s="33">
        <f>Source!AF80</f>
        <v>302.36</v>
      </c>
      <c r="F217" s="33">
        <f>Source!AE80</f>
        <v>0.41</v>
      </c>
      <c r="G217" s="30"/>
      <c r="H217" s="30"/>
      <c r="I217" s="30">
        <f>Source!R80</f>
        <v>0</v>
      </c>
      <c r="J217" s="33">
        <f>Source!AI80</f>
        <v>0.03</v>
      </c>
      <c r="K217" s="33">
        <f>Source!V80</f>
        <v>3.5999999999999999E-3</v>
      </c>
    </row>
    <row r="218" spans="1:28" x14ac:dyDescent="0.3">
      <c r="C218" s="8" t="s">
        <v>783</v>
      </c>
      <c r="D218" s="34">
        <f>Source!BZ80</f>
        <v>95</v>
      </c>
      <c r="E218" s="35"/>
      <c r="F218" s="34"/>
      <c r="G218" s="36">
        <f>Source!X80</f>
        <v>34</v>
      </c>
      <c r="H218" s="34"/>
      <c r="I218" s="34"/>
      <c r="J218" s="34"/>
      <c r="K218" s="34"/>
    </row>
    <row r="219" spans="1:28" x14ac:dyDescent="0.3">
      <c r="C219" s="8" t="s">
        <v>784</v>
      </c>
      <c r="D219" s="34">
        <f>Source!CA80</f>
        <v>65</v>
      </c>
      <c r="E219" s="35"/>
      <c r="F219" s="34"/>
      <c r="G219" s="36">
        <f>Source!Y80</f>
        <v>23</v>
      </c>
      <c r="H219" s="34"/>
      <c r="I219" s="34"/>
      <c r="J219" s="34"/>
      <c r="K219" s="34"/>
    </row>
    <row r="220" spans="1:28" ht="14.4" x14ac:dyDescent="0.3">
      <c r="A220" s="27" t="str">
        <f>Source!E81</f>
        <v>43</v>
      </c>
      <c r="B220" s="27" t="s">
        <v>834</v>
      </c>
      <c r="C220" s="28" t="str">
        <f>Source!G81</f>
        <v>Выключатель двухклавишный утопленного типа при скрытой проводке</v>
      </c>
      <c r="D220" s="24">
        <f>Source!I81</f>
        <v>0.01</v>
      </c>
      <c r="E220" s="37">
        <f>Source!AB81</f>
        <v>298.64</v>
      </c>
      <c r="F220" s="37">
        <f>Source!AD81</f>
        <v>4.91</v>
      </c>
      <c r="G220" s="30">
        <f>Source!O81</f>
        <v>3</v>
      </c>
      <c r="H220" s="30">
        <f>Source!S81</f>
        <v>3</v>
      </c>
      <c r="I220" s="38">
        <f>Source!Q81</f>
        <v>0</v>
      </c>
      <c r="J220" s="37">
        <f>Source!AH81</f>
        <v>26.24</v>
      </c>
      <c r="K220" s="37">
        <f>Source!U81</f>
        <v>0.26239999999999997</v>
      </c>
      <c r="T220" s="8">
        <f>Source!O81+Source!X81+Source!Y81</f>
        <v>8</v>
      </c>
      <c r="U220" s="8">
        <f>Source!P81</f>
        <v>0</v>
      </c>
      <c r="V220" s="8">
        <f>Source!S81</f>
        <v>3</v>
      </c>
      <c r="W220" s="8">
        <f>Source!Q81</f>
        <v>0</v>
      </c>
      <c r="X220" s="8">
        <f>Source!R81</f>
        <v>0</v>
      </c>
      <c r="Y220" s="8">
        <f>Source!U81</f>
        <v>0.26239999999999997</v>
      </c>
      <c r="Z220" s="8">
        <f>Source!V81</f>
        <v>2.9999999999999997E-4</v>
      </c>
      <c r="AA220" s="8">
        <f>Source!X81</f>
        <v>3</v>
      </c>
      <c r="AB220" s="8">
        <f>Source!Y81</f>
        <v>2</v>
      </c>
    </row>
    <row r="221" spans="1:28" ht="14.4" x14ac:dyDescent="0.3">
      <c r="C221" s="32" t="str">
        <f>Source!H81</f>
        <v>100 шт.</v>
      </c>
      <c r="D221" s="24"/>
      <c r="E221" s="33">
        <f>Source!AF81</f>
        <v>260.3</v>
      </c>
      <c r="F221" s="33">
        <f>Source!AE81</f>
        <v>0.41</v>
      </c>
      <c r="G221" s="30"/>
      <c r="H221" s="30"/>
      <c r="I221" s="30">
        <f>Source!R81</f>
        <v>0</v>
      </c>
      <c r="J221" s="33">
        <f>Source!AI81</f>
        <v>0.03</v>
      </c>
      <c r="K221" s="33">
        <f>Source!V81</f>
        <v>2.9999999999999997E-4</v>
      </c>
    </row>
    <row r="222" spans="1:28" x14ac:dyDescent="0.3">
      <c r="C222" s="8" t="s">
        <v>783</v>
      </c>
      <c r="D222" s="34">
        <f>Source!BZ81</f>
        <v>95</v>
      </c>
      <c r="E222" s="35"/>
      <c r="F222" s="34"/>
      <c r="G222" s="36">
        <f>Source!X81</f>
        <v>3</v>
      </c>
      <c r="H222" s="34"/>
      <c r="I222" s="34"/>
      <c r="J222" s="34"/>
      <c r="K222" s="34"/>
    </row>
    <row r="223" spans="1:28" x14ac:dyDescent="0.3">
      <c r="C223" s="8" t="s">
        <v>784</v>
      </c>
      <c r="D223" s="34">
        <f>Source!CA81</f>
        <v>65</v>
      </c>
      <c r="E223" s="35"/>
      <c r="F223" s="34"/>
      <c r="G223" s="36">
        <f>Source!Y81</f>
        <v>2</v>
      </c>
      <c r="H223" s="34"/>
      <c r="I223" s="34"/>
      <c r="J223" s="34"/>
      <c r="K223" s="34"/>
    </row>
    <row r="224" spans="1:28" ht="28.8" x14ac:dyDescent="0.3">
      <c r="A224" s="27" t="str">
        <f>Source!E82</f>
        <v>44</v>
      </c>
      <c r="B224" s="27" t="s">
        <v>835</v>
      </c>
      <c r="C224" s="28" t="str">
        <f>Source!G82</f>
        <v>Светильник в подвесных потолках, устанавливаемый на профиле, количество ламп в светильнике до 4</v>
      </c>
      <c r="D224" s="24">
        <f>Source!I82</f>
        <v>0.08</v>
      </c>
      <c r="E224" s="37">
        <f>Source!AB82</f>
        <v>3336.77</v>
      </c>
      <c r="F224" s="37">
        <f>Source!AD82</f>
        <v>199.75</v>
      </c>
      <c r="G224" s="30">
        <f>Source!O82</f>
        <v>267</v>
      </c>
      <c r="H224" s="30">
        <f>Source!S82</f>
        <v>170</v>
      </c>
      <c r="I224" s="38">
        <f>Source!Q82</f>
        <v>16</v>
      </c>
      <c r="J224" s="37">
        <f>Source!AH82</f>
        <v>213.6</v>
      </c>
      <c r="K224" s="37">
        <f>Source!U82</f>
        <v>17.088000000000001</v>
      </c>
      <c r="T224" s="8">
        <f>Source!O82+Source!X82+Source!Y82</f>
        <v>540</v>
      </c>
      <c r="U224" s="8">
        <f>Source!P82</f>
        <v>81</v>
      </c>
      <c r="V224" s="8">
        <f>Source!S82</f>
        <v>170</v>
      </c>
      <c r="W224" s="8">
        <f>Source!Q82</f>
        <v>16</v>
      </c>
      <c r="X224" s="8">
        <f>Source!R82</f>
        <v>1</v>
      </c>
      <c r="Y224" s="8">
        <f>Source!U82</f>
        <v>17.088000000000001</v>
      </c>
      <c r="Z224" s="8">
        <f>Source!V82</f>
        <v>7.9200000000000007E-2</v>
      </c>
      <c r="AA224" s="8">
        <f>Source!X82</f>
        <v>162</v>
      </c>
      <c r="AB224" s="8">
        <f>Source!Y82</f>
        <v>111</v>
      </c>
    </row>
    <row r="225" spans="1:28" ht="14.4" x14ac:dyDescent="0.3">
      <c r="C225" s="32" t="str">
        <f>Source!H82</f>
        <v>100 шт.</v>
      </c>
      <c r="D225" s="24"/>
      <c r="E225" s="33">
        <f>Source!AF82</f>
        <v>2118.91</v>
      </c>
      <c r="F225" s="33">
        <f>Source!AE82</f>
        <v>13.37</v>
      </c>
      <c r="G225" s="30"/>
      <c r="H225" s="30"/>
      <c r="I225" s="30">
        <f>Source!R82</f>
        <v>1</v>
      </c>
      <c r="J225" s="33">
        <f>Source!AI82</f>
        <v>0.99</v>
      </c>
      <c r="K225" s="33">
        <f>Source!V82</f>
        <v>7.9200000000000007E-2</v>
      </c>
    </row>
    <row r="226" spans="1:28" x14ac:dyDescent="0.3">
      <c r="C226" s="8" t="s">
        <v>783</v>
      </c>
      <c r="D226" s="34">
        <f>Source!BZ82</f>
        <v>95</v>
      </c>
      <c r="E226" s="35"/>
      <c r="F226" s="34"/>
      <c r="G226" s="36">
        <f>Source!X82</f>
        <v>162</v>
      </c>
      <c r="H226" s="34"/>
      <c r="I226" s="34"/>
      <c r="J226" s="34"/>
      <c r="K226" s="34"/>
    </row>
    <row r="227" spans="1:28" x14ac:dyDescent="0.3">
      <c r="C227" s="8" t="s">
        <v>784</v>
      </c>
      <c r="D227" s="34">
        <f>Source!CA82</f>
        <v>65</v>
      </c>
      <c r="E227" s="35"/>
      <c r="F227" s="34"/>
      <c r="G227" s="36">
        <f>Source!Y82</f>
        <v>111</v>
      </c>
      <c r="H227" s="34"/>
      <c r="I227" s="34"/>
      <c r="J227" s="34"/>
      <c r="K227" s="34"/>
    </row>
    <row r="228" spans="1:28" ht="28.8" x14ac:dyDescent="0.3">
      <c r="A228" s="27" t="str">
        <f>Source!E83</f>
        <v>45</v>
      </c>
      <c r="B228" s="27" t="s">
        <v>836</v>
      </c>
      <c r="C228" s="28" t="str">
        <f>Source!G83</f>
        <v>Трубы из непластифицированного поливинилхлорида (НПВХ) для электропроводок диаметром 20 мм</v>
      </c>
      <c r="D228" s="24">
        <f>Source!I83</f>
        <v>140</v>
      </c>
      <c r="E228" s="37">
        <f>Source!AB83</f>
        <v>2.35</v>
      </c>
      <c r="F228" s="37">
        <f>Source!AD83</f>
        <v>0</v>
      </c>
      <c r="G228" s="30">
        <f>Source!O83</f>
        <v>329</v>
      </c>
      <c r="H228" s="30">
        <f>Source!S83</f>
        <v>0</v>
      </c>
      <c r="I228" s="38">
        <f>Source!Q83</f>
        <v>0</v>
      </c>
      <c r="J228" s="37">
        <f>Source!AH83</f>
        <v>0</v>
      </c>
      <c r="K228" s="37">
        <f>Source!U83</f>
        <v>0</v>
      </c>
      <c r="T228" s="8">
        <f>Source!O83+Source!X83+Source!Y83</f>
        <v>329</v>
      </c>
      <c r="U228" s="8">
        <f>Source!P83</f>
        <v>329</v>
      </c>
      <c r="V228" s="8">
        <f>Source!S83</f>
        <v>0</v>
      </c>
      <c r="W228" s="8">
        <f>Source!Q83</f>
        <v>0</v>
      </c>
      <c r="X228" s="8">
        <f>Source!R83</f>
        <v>0</v>
      </c>
      <c r="Y228" s="8">
        <f>Source!U83</f>
        <v>0</v>
      </c>
      <c r="Z228" s="8">
        <f>Source!V83</f>
        <v>0</v>
      </c>
      <c r="AA228" s="8">
        <f>Source!X83</f>
        <v>0</v>
      </c>
      <c r="AB228" s="8">
        <f>Source!Y83</f>
        <v>0</v>
      </c>
    </row>
    <row r="229" spans="1:28" ht="14.4" x14ac:dyDescent="0.3">
      <c r="C229" s="32" t="str">
        <f>Source!H83</f>
        <v>м</v>
      </c>
      <c r="D229" s="24"/>
      <c r="E229" s="33">
        <f>Source!AF83</f>
        <v>0</v>
      </c>
      <c r="F229" s="33">
        <f>Source!AE83</f>
        <v>0</v>
      </c>
      <c r="G229" s="30"/>
      <c r="H229" s="30"/>
      <c r="I229" s="30">
        <f>Source!R83</f>
        <v>0</v>
      </c>
      <c r="J229" s="33">
        <f>Source!AI83</f>
        <v>0</v>
      </c>
      <c r="K229" s="33">
        <f>Source!V83</f>
        <v>0</v>
      </c>
    </row>
    <row r="230" spans="1:28" ht="43.2" x14ac:dyDescent="0.3">
      <c r="A230" s="27" t="str">
        <f>Source!E84</f>
        <v>46</v>
      </c>
      <c r="B230" s="27" t="s">
        <v>837</v>
      </c>
      <c r="C230" s="28" t="str">
        <f>Source!G84</f>
        <v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1,5 мм2</v>
      </c>
      <c r="D230" s="24">
        <f>Source!I84</f>
        <v>0.14799999999999999</v>
      </c>
      <c r="E230" s="37">
        <f>Source!AB84</f>
        <v>4730.6400000000003</v>
      </c>
      <c r="F230" s="37">
        <f>Source!AD84</f>
        <v>0</v>
      </c>
      <c r="G230" s="30">
        <f>Source!O84</f>
        <v>700</v>
      </c>
      <c r="H230" s="30">
        <f>Source!S84</f>
        <v>0</v>
      </c>
      <c r="I230" s="38">
        <f>Source!Q84</f>
        <v>0</v>
      </c>
      <c r="J230" s="37">
        <f>Source!AH84</f>
        <v>0</v>
      </c>
      <c r="K230" s="37">
        <f>Source!U84</f>
        <v>0</v>
      </c>
      <c r="T230" s="8">
        <f>Source!O84+Source!X84+Source!Y84</f>
        <v>700</v>
      </c>
      <c r="U230" s="8">
        <f>Source!P84</f>
        <v>700</v>
      </c>
      <c r="V230" s="8">
        <f>Source!S84</f>
        <v>0</v>
      </c>
      <c r="W230" s="8">
        <f>Source!Q84</f>
        <v>0</v>
      </c>
      <c r="X230" s="8">
        <f>Source!R84</f>
        <v>0</v>
      </c>
      <c r="Y230" s="8">
        <f>Source!U84</f>
        <v>0</v>
      </c>
      <c r="Z230" s="8">
        <f>Source!V84</f>
        <v>0</v>
      </c>
      <c r="AA230" s="8">
        <f>Source!X84</f>
        <v>0</v>
      </c>
      <c r="AB230" s="8">
        <f>Source!Y84</f>
        <v>0</v>
      </c>
    </row>
    <row r="231" spans="1:28" ht="14.4" x14ac:dyDescent="0.3">
      <c r="C231" s="32" t="str">
        <f>Source!H84</f>
        <v>1000 м</v>
      </c>
      <c r="D231" s="24"/>
      <c r="E231" s="33">
        <f>Source!AF84</f>
        <v>0</v>
      </c>
      <c r="F231" s="33">
        <f>Source!AE84</f>
        <v>0</v>
      </c>
      <c r="G231" s="30"/>
      <c r="H231" s="30"/>
      <c r="I231" s="30">
        <f>Source!R84</f>
        <v>0</v>
      </c>
      <c r="J231" s="33">
        <f>Source!AI84</f>
        <v>0</v>
      </c>
      <c r="K231" s="33">
        <f>Source!V84</f>
        <v>0</v>
      </c>
    </row>
    <row r="232" spans="1:28" ht="43.2" x14ac:dyDescent="0.3">
      <c r="A232" s="27" t="str">
        <f>Source!E85</f>
        <v>47</v>
      </c>
      <c r="B232" s="27" t="s">
        <v>838</v>
      </c>
      <c r="C232" s="28" t="str">
        <f>Source!G85</f>
        <v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с числом жил - 3 и сечением 2,5 мм2</v>
      </c>
      <c r="D232" s="24">
        <f>Source!I85</f>
        <v>7.1999999999999995E-2</v>
      </c>
      <c r="E232" s="37">
        <f>Source!AB85</f>
        <v>6775.08</v>
      </c>
      <c r="F232" s="37">
        <f>Source!AD85</f>
        <v>0</v>
      </c>
      <c r="G232" s="30">
        <f>Source!O85</f>
        <v>488</v>
      </c>
      <c r="H232" s="30">
        <f>Source!S85</f>
        <v>0</v>
      </c>
      <c r="I232" s="38">
        <f>Source!Q85</f>
        <v>0</v>
      </c>
      <c r="J232" s="37">
        <f>Source!AH85</f>
        <v>0</v>
      </c>
      <c r="K232" s="37">
        <f>Source!U85</f>
        <v>0</v>
      </c>
      <c r="T232" s="8">
        <f>Source!O85+Source!X85+Source!Y85</f>
        <v>488</v>
      </c>
      <c r="U232" s="8">
        <f>Source!P85</f>
        <v>488</v>
      </c>
      <c r="V232" s="8">
        <f>Source!S85</f>
        <v>0</v>
      </c>
      <c r="W232" s="8">
        <f>Source!Q85</f>
        <v>0</v>
      </c>
      <c r="X232" s="8">
        <f>Source!R85</f>
        <v>0</v>
      </c>
      <c r="Y232" s="8">
        <f>Source!U85</f>
        <v>0</v>
      </c>
      <c r="Z232" s="8">
        <f>Source!V85</f>
        <v>0</v>
      </c>
      <c r="AA232" s="8">
        <f>Source!X85</f>
        <v>0</v>
      </c>
      <c r="AB232" s="8">
        <f>Source!Y85</f>
        <v>0</v>
      </c>
    </row>
    <row r="233" spans="1:28" ht="14.4" x14ac:dyDescent="0.3">
      <c r="C233" s="32" t="str">
        <f>Source!H85</f>
        <v>1000 м</v>
      </c>
      <c r="D233" s="24"/>
      <c r="E233" s="33">
        <f>Source!AF85</f>
        <v>0</v>
      </c>
      <c r="F233" s="33">
        <f>Source!AE85</f>
        <v>0</v>
      </c>
      <c r="G233" s="30"/>
      <c r="H233" s="30"/>
      <c r="I233" s="30">
        <f>Source!R85</f>
        <v>0</v>
      </c>
      <c r="J233" s="33">
        <f>Source!AI85</f>
        <v>0</v>
      </c>
      <c r="K233" s="33">
        <f>Source!V85</f>
        <v>0</v>
      </c>
    </row>
    <row r="234" spans="1:28" ht="14.4" x14ac:dyDescent="0.3">
      <c r="A234" s="27" t="str">
        <f>Source!E86</f>
        <v>48</v>
      </c>
      <c r="B234" s="27" t="s">
        <v>839</v>
      </c>
      <c r="C234" s="28" t="str">
        <f>Source!G86</f>
        <v>Розетка SCHNEIDER ELECTRIC GSL000120 Glossa, скрытой проводки двухгнездная  139/1,2/7,04</v>
      </c>
      <c r="D234" s="24">
        <f>Source!I86</f>
        <v>12</v>
      </c>
      <c r="E234" s="37">
        <f>Source!AB86</f>
        <v>16.45</v>
      </c>
      <c r="F234" s="37">
        <f>Source!AD86</f>
        <v>0</v>
      </c>
      <c r="G234" s="30">
        <f>Source!O86</f>
        <v>197</v>
      </c>
      <c r="H234" s="30">
        <f>Source!S86</f>
        <v>0</v>
      </c>
      <c r="I234" s="38">
        <f>Source!Q86</f>
        <v>0</v>
      </c>
      <c r="J234" s="37">
        <f>Source!AH86</f>
        <v>0</v>
      </c>
      <c r="K234" s="37">
        <f>Source!U86</f>
        <v>0</v>
      </c>
      <c r="T234" s="8">
        <f>Source!O86+Source!X86+Source!Y86</f>
        <v>197</v>
      </c>
      <c r="U234" s="8">
        <f>Source!P86</f>
        <v>197</v>
      </c>
      <c r="V234" s="8">
        <f>Source!S86</f>
        <v>0</v>
      </c>
      <c r="W234" s="8">
        <f>Source!Q86</f>
        <v>0</v>
      </c>
      <c r="X234" s="8">
        <f>Source!R86</f>
        <v>0</v>
      </c>
      <c r="Y234" s="8">
        <f>Source!U86</f>
        <v>0</v>
      </c>
      <c r="Z234" s="8">
        <f>Source!V86</f>
        <v>0</v>
      </c>
      <c r="AA234" s="8">
        <f>Source!X86</f>
        <v>0</v>
      </c>
      <c r="AB234" s="8">
        <f>Source!Y86</f>
        <v>0</v>
      </c>
    </row>
    <row r="235" spans="1:28" ht="14.4" x14ac:dyDescent="0.3">
      <c r="C235" s="32" t="str">
        <f>Source!H86</f>
        <v>шт.</v>
      </c>
      <c r="D235" s="24"/>
      <c r="E235" s="33">
        <f>Source!AF86</f>
        <v>0</v>
      </c>
      <c r="F235" s="33">
        <f>Source!AE86</f>
        <v>0</v>
      </c>
      <c r="G235" s="30"/>
      <c r="H235" s="30"/>
      <c r="I235" s="30">
        <f>Source!R86</f>
        <v>0</v>
      </c>
      <c r="J235" s="33">
        <f>Source!AI86</f>
        <v>0</v>
      </c>
      <c r="K235" s="33">
        <f>Source!V86</f>
        <v>0</v>
      </c>
    </row>
    <row r="236" spans="1:28" ht="14.4" x14ac:dyDescent="0.3">
      <c r="A236" s="27" t="str">
        <f>Source!E87</f>
        <v>49</v>
      </c>
      <c r="B236" s="27" t="s">
        <v>839</v>
      </c>
      <c r="C236" s="46" t="str">
        <f>Source!G87</f>
        <v>Выключатель WESSEN VS516-252-18, двухклавишный для скрытой проводки  180/1,2/7,04</v>
      </c>
      <c r="D236" s="24">
        <f>Source!I87</f>
        <v>1</v>
      </c>
      <c r="E236" s="37">
        <f>Source!AB87</f>
        <v>8.57</v>
      </c>
      <c r="F236" s="37">
        <f>Source!AD87</f>
        <v>0</v>
      </c>
      <c r="G236" s="30">
        <f>Source!O87</f>
        <v>9</v>
      </c>
      <c r="H236" s="30">
        <f>Source!S87</f>
        <v>0</v>
      </c>
      <c r="I236" s="38">
        <f>Source!Q87</f>
        <v>0</v>
      </c>
      <c r="J236" s="37">
        <f>Source!AH87</f>
        <v>0</v>
      </c>
      <c r="K236" s="37">
        <f>Source!U87</f>
        <v>0</v>
      </c>
      <c r="T236" s="8">
        <f>Source!O87+Source!X87+Source!Y87</f>
        <v>9</v>
      </c>
      <c r="U236" s="8">
        <f>Source!P87</f>
        <v>9</v>
      </c>
      <c r="V236" s="8">
        <f>Source!S87</f>
        <v>0</v>
      </c>
      <c r="W236" s="8">
        <f>Source!Q87</f>
        <v>0</v>
      </c>
      <c r="X236" s="8">
        <f>Source!R87</f>
        <v>0</v>
      </c>
      <c r="Y236" s="8">
        <f>Source!U87</f>
        <v>0</v>
      </c>
      <c r="Z236" s="8">
        <f>Source!V87</f>
        <v>0</v>
      </c>
      <c r="AA236" s="8">
        <f>Source!X87</f>
        <v>0</v>
      </c>
      <c r="AB236" s="8">
        <f>Source!Y87</f>
        <v>0</v>
      </c>
    </row>
    <row r="237" spans="1:28" ht="14.4" x14ac:dyDescent="0.3">
      <c r="C237" s="32" t="str">
        <f>Source!H87</f>
        <v>шт.</v>
      </c>
      <c r="D237" s="24"/>
      <c r="E237" s="33">
        <f>Source!AF87</f>
        <v>0</v>
      </c>
      <c r="F237" s="33">
        <f>Source!AE87</f>
        <v>0</v>
      </c>
      <c r="G237" s="30"/>
      <c r="H237" s="30"/>
      <c r="I237" s="30">
        <f>Source!R87</f>
        <v>0</v>
      </c>
      <c r="J237" s="33">
        <f>Source!AI87</f>
        <v>0</v>
      </c>
      <c r="K237" s="33">
        <f>Source!V87</f>
        <v>0</v>
      </c>
    </row>
    <row r="238" spans="1:28" ht="28.8" x14ac:dyDescent="0.3">
      <c r="A238" s="27" t="str">
        <f>Source!E88</f>
        <v>50</v>
      </c>
      <c r="B238" s="27" t="s">
        <v>321</v>
      </c>
      <c r="C238" s="28" t="str">
        <f>Source!G88</f>
        <v>Светодиодный светильник ДВО/ДПО Премиум встраиваемый/накладной 595*595*50мм 36ВТ 3950К для образовательных учреждений 3312/1,2/7,04</v>
      </c>
      <c r="D238" s="24">
        <f>Source!I88</f>
        <v>8</v>
      </c>
      <c r="E238" s="37">
        <f>Source!AB88</f>
        <v>392.05</v>
      </c>
      <c r="F238" s="37">
        <f>Source!AD88</f>
        <v>0</v>
      </c>
      <c r="G238" s="30">
        <f>Source!O88</f>
        <v>3136</v>
      </c>
      <c r="H238" s="30">
        <f>Source!S88</f>
        <v>0</v>
      </c>
      <c r="I238" s="38">
        <f>Source!Q88</f>
        <v>0</v>
      </c>
      <c r="J238" s="37">
        <f>Source!AH88</f>
        <v>0</v>
      </c>
      <c r="K238" s="37">
        <f>Source!U88</f>
        <v>0</v>
      </c>
      <c r="T238" s="8">
        <f>Source!O88+Source!X88+Source!Y88</f>
        <v>3136</v>
      </c>
      <c r="U238" s="8">
        <f>Source!P88</f>
        <v>3136</v>
      </c>
      <c r="V238" s="8">
        <f>Source!S88</f>
        <v>0</v>
      </c>
      <c r="W238" s="8">
        <f>Source!Q88</f>
        <v>0</v>
      </c>
      <c r="X238" s="8">
        <f>Source!R88</f>
        <v>0</v>
      </c>
      <c r="Y238" s="8">
        <f>Source!U88</f>
        <v>0</v>
      </c>
      <c r="Z238" s="8">
        <f>Source!V88</f>
        <v>0</v>
      </c>
      <c r="AA238" s="8">
        <f>Source!X88</f>
        <v>0</v>
      </c>
      <c r="AB238" s="8">
        <f>Source!Y88</f>
        <v>0</v>
      </c>
    </row>
    <row r="239" spans="1:28" ht="14.4" x14ac:dyDescent="0.3">
      <c r="C239" s="32" t="str">
        <f>Source!H88</f>
        <v>шт.</v>
      </c>
      <c r="D239" s="24"/>
      <c r="E239" s="33">
        <f>Source!AF88</f>
        <v>0</v>
      </c>
      <c r="F239" s="33">
        <f>Source!AE88</f>
        <v>0</v>
      </c>
      <c r="G239" s="30"/>
      <c r="H239" s="30"/>
      <c r="I239" s="30">
        <f>Source!R88</f>
        <v>0</v>
      </c>
      <c r="J239" s="33">
        <f>Source!AI88</f>
        <v>0</v>
      </c>
      <c r="K239" s="33">
        <f>Source!V88</f>
        <v>0</v>
      </c>
    </row>
    <row r="241" spans="1:11" ht="14.4" x14ac:dyDescent="0.3">
      <c r="A241" s="47"/>
      <c r="B241" s="47"/>
      <c r="C241" s="48" t="s">
        <v>867</v>
      </c>
      <c r="D241" s="48"/>
      <c r="E241" s="48"/>
      <c r="F241" s="48"/>
      <c r="G241" s="49">
        <f>SUM(G21+G25+G29+G33+G37+G41+G45+G49+G53+G57+G59+G61+G67+G69+G71+G75+G81+G87+G89+G91+G97+G99+G101+G103+G107+G113+G115+G123+G117+G125+G127+G133+G145+G139+G151+G157+G159+G165+G178+G180+G172+G182+G188+G192+G196+G200+G204+G208+G212+G216+G220+G224+G228+G230+G232+G234+G236+G238)</f>
        <v>46835</v>
      </c>
      <c r="H241" s="40">
        <f>IF(SUM(V21:V240)=0, "-", SUM(V21:V240))</f>
        <v>5044</v>
      </c>
      <c r="I241" s="41">
        <f>IF(SUM(W21:W240)=0, "-", SUM(W21:W240))</f>
        <v>1924</v>
      </c>
      <c r="J241" s="40"/>
      <c r="K241" s="42">
        <f>IF(SUM(Y21:Y240)=0, "-", SUM(Y21:Y240))</f>
        <v>550.1048609999998</v>
      </c>
    </row>
    <row r="242" spans="1:11" ht="14.4" x14ac:dyDescent="0.3">
      <c r="A242" s="47"/>
      <c r="B242" s="47"/>
      <c r="C242" s="47"/>
      <c r="D242" s="47"/>
      <c r="E242" s="47"/>
      <c r="F242" s="47"/>
      <c r="G242" s="49"/>
      <c r="H242" s="40"/>
      <c r="I242" s="40">
        <f>IF(SUM(X21:X240)=0, "-", SUM(X21:X240))</f>
        <v>189</v>
      </c>
      <c r="J242" s="40"/>
      <c r="K242" s="43">
        <f>IF(SUM(Z21:Z240)=0, "-", SUM(Z21:Z240))</f>
        <v>17.342444999999994</v>
      </c>
    </row>
    <row r="243" spans="1:11" ht="14.4" x14ac:dyDescent="0.3">
      <c r="A243" s="50"/>
      <c r="B243" s="50"/>
      <c r="C243" s="51" t="s">
        <v>868</v>
      </c>
      <c r="D243" s="51"/>
      <c r="E243" s="52">
        <f>SUM(G23+G27+G31+G35+G39+G43+G47+G51+G55+G65+G73+G79+G85+G95+G105+G111+G121+G131+G137+G143+G155+G149+G163+G170+G176+G186+G190+G194+G198+G202+G206+G210+G214+G218+G226+G222)</f>
        <v>4765</v>
      </c>
      <c r="F243" s="47" t="s">
        <v>869</v>
      </c>
      <c r="G243" s="49">
        <f>E243*0.94</f>
        <v>4479.0999999999995</v>
      </c>
    </row>
    <row r="244" spans="1:11" ht="14.4" x14ac:dyDescent="0.3">
      <c r="A244" s="50"/>
      <c r="B244" s="50"/>
      <c r="C244" s="51" t="s">
        <v>870</v>
      </c>
      <c r="D244" s="51"/>
      <c r="E244" s="52">
        <f>SUM(G24+G28+G32+G36+G40+G44+G48+G52+G56+G66+G74+G80+G86+G96+G106+G112+G122+G132+G138+G144+G156+G150+G164+G171+G177+G187+G191+G195+G199+G203+G207+G211+G215+G219+G227+G223)</f>
        <v>2827</v>
      </c>
      <c r="F244" s="47" t="s">
        <v>106</v>
      </c>
      <c r="G244" s="49">
        <f>E244*0.9</f>
        <v>2544.3000000000002</v>
      </c>
    </row>
    <row r="245" spans="1:11" ht="14.4" x14ac:dyDescent="0.3">
      <c r="A245" s="50"/>
      <c r="B245" s="50"/>
      <c r="C245" s="51" t="s">
        <v>871</v>
      </c>
      <c r="D245" s="47"/>
      <c r="E245" s="47"/>
      <c r="F245" s="47"/>
      <c r="G245" s="49">
        <f>SUM(G241:G244)</f>
        <v>53858.400000000001</v>
      </c>
    </row>
    <row r="246" spans="1:11" ht="14.4" x14ac:dyDescent="0.3">
      <c r="A246" s="50"/>
      <c r="C246" s="51" t="s">
        <v>872</v>
      </c>
      <c r="D246" s="47"/>
      <c r="E246" s="47"/>
      <c r="F246" s="47"/>
      <c r="G246" s="49"/>
    </row>
    <row r="247" spans="1:11" ht="14.4" x14ac:dyDescent="0.3">
      <c r="A247" s="50"/>
      <c r="B247" s="50"/>
      <c r="C247" s="51" t="s">
        <v>873</v>
      </c>
      <c r="D247" s="47"/>
      <c r="E247" s="47"/>
      <c r="F247" s="47"/>
      <c r="G247" s="49">
        <f>53858*7.04</f>
        <v>379160.32000000001</v>
      </c>
    </row>
    <row r="248" spans="1:11" ht="14.4" x14ac:dyDescent="0.3">
      <c r="A248" s="53" t="s">
        <v>874</v>
      </c>
      <c r="B248" s="54"/>
      <c r="C248" s="55" t="s">
        <v>875</v>
      </c>
      <c r="D248" s="56"/>
      <c r="E248" s="56"/>
      <c r="F248" s="56"/>
      <c r="G248" s="57">
        <v>60193</v>
      </c>
    </row>
    <row r="249" spans="1:11" ht="14.4" x14ac:dyDescent="0.3">
      <c r="A249" s="50"/>
      <c r="B249" s="50"/>
      <c r="C249" s="51" t="s">
        <v>876</v>
      </c>
      <c r="D249" s="56"/>
      <c r="E249" s="56"/>
      <c r="F249" s="56"/>
      <c r="G249" s="57">
        <f>SUM(G247:G248)</f>
        <v>439353.32</v>
      </c>
    </row>
    <row r="250" spans="1:11" ht="14.4" x14ac:dyDescent="0.3">
      <c r="C250" s="51" t="s">
        <v>877</v>
      </c>
      <c r="D250" s="24"/>
      <c r="E250" s="24"/>
      <c r="F250" s="24"/>
      <c r="G250" s="58">
        <f>SUM(G249)</f>
        <v>439353.32</v>
      </c>
    </row>
    <row r="251" spans="1:11" ht="14.4" x14ac:dyDescent="0.3">
      <c r="C251" s="51"/>
      <c r="D251" s="24"/>
      <c r="E251" s="24"/>
      <c r="F251" s="24"/>
      <c r="G251" s="58"/>
    </row>
    <row r="252" spans="1:11" ht="14.4" x14ac:dyDescent="0.3">
      <c r="C252" s="51"/>
      <c r="D252" s="24"/>
      <c r="E252" s="24"/>
      <c r="F252" s="24"/>
      <c r="G252" s="58"/>
    </row>
    <row r="255" spans="1:11" ht="14.4" x14ac:dyDescent="0.3">
      <c r="A255" s="73" t="s">
        <v>840</v>
      </c>
      <c r="B255" s="73"/>
      <c r="C255" s="59" t="s">
        <v>878</v>
      </c>
      <c r="D255" s="60"/>
      <c r="E255" s="60"/>
      <c r="F255" s="60" t="s">
        <v>879</v>
      </c>
    </row>
    <row r="256" spans="1:11" ht="14.4" x14ac:dyDescent="0.3">
      <c r="A256" s="61"/>
      <c r="B256" s="61"/>
      <c r="C256" s="74" t="s">
        <v>841</v>
      </c>
      <c r="D256" s="74"/>
      <c r="E256" s="62"/>
      <c r="F256" s="62"/>
    </row>
    <row r="257" spans="1:6" ht="14.4" x14ac:dyDescent="0.3">
      <c r="A257" s="61"/>
      <c r="B257" s="61"/>
      <c r="C257" s="63"/>
      <c r="D257" s="63"/>
      <c r="E257" s="64"/>
      <c r="F257" s="64"/>
    </row>
    <row r="258" spans="1:6" ht="14.4" x14ac:dyDescent="0.3">
      <c r="A258" s="73" t="s">
        <v>842</v>
      </c>
      <c r="B258" s="73"/>
      <c r="C258" s="65" t="s">
        <v>880</v>
      </c>
      <c r="D258" s="60"/>
      <c r="E258" s="60"/>
      <c r="F258" s="60"/>
    </row>
    <row r="259" spans="1:6" x14ac:dyDescent="0.3">
      <c r="C259" s="74" t="s">
        <v>841</v>
      </c>
      <c r="D259" s="74"/>
    </row>
  </sheetData>
  <mergeCells count="29">
    <mergeCell ref="G15:I15"/>
    <mergeCell ref="C256:D256"/>
    <mergeCell ref="A258:B258"/>
    <mergeCell ref="A15:A19"/>
    <mergeCell ref="B15:B19"/>
    <mergeCell ref="C259:D259"/>
    <mergeCell ref="C15:C19"/>
    <mergeCell ref="D15:D19"/>
    <mergeCell ref="H6:K6"/>
    <mergeCell ref="H5:K5"/>
    <mergeCell ref="A8:K8"/>
    <mergeCell ref="A9:K9"/>
    <mergeCell ref="A255:B255"/>
    <mergeCell ref="J15:K17"/>
    <mergeCell ref="E16:E17"/>
    <mergeCell ref="F16:F17"/>
    <mergeCell ref="G16:G19"/>
    <mergeCell ref="H16:H19"/>
    <mergeCell ref="I16:I17"/>
    <mergeCell ref="E18:E19"/>
    <mergeCell ref="F18:F19"/>
    <mergeCell ref="I18:I19"/>
    <mergeCell ref="J18:K18"/>
    <mergeCell ref="E15:F15"/>
    <mergeCell ref="H2:K2"/>
    <mergeCell ref="A3:C3"/>
    <mergeCell ref="A5:B5"/>
    <mergeCell ref="H3:K3"/>
    <mergeCell ref="H4:K4"/>
  </mergeCells>
  <pageMargins left="0.39370078740157483" right="0.19685039370078741" top="0.98" bottom="0.39370078740157483" header="0.19685039370078741" footer="0.19685039370078741"/>
  <pageSetup paperSize="9" scale="70" fitToHeight="0" orientation="landscape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88"/>
  <sheetViews>
    <sheetView workbookViewId="0">
      <selection activeCell="A184" sqref="A184:O184"/>
    </sheetView>
  </sheetViews>
  <sheetFormatPr defaultColWidth="9.109375" defaultRowHeight="13.2" x14ac:dyDescent="0.25"/>
  <cols>
    <col min="1" max="256" width="9.109375" customWidth="1"/>
  </cols>
  <sheetData>
    <row r="1" spans="1:133" x14ac:dyDescent="0.2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14580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5">
      <c r="A12" s="1">
        <v>1</v>
      </c>
      <c r="B12" s="1">
        <v>184</v>
      </c>
      <c r="C12" s="1">
        <v>0</v>
      </c>
      <c r="D12" s="1">
        <f>ROW(A126)</f>
        <v>126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32768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5">
      <c r="A18" s="2">
        <v>52</v>
      </c>
      <c r="B18" s="2">
        <f t="shared" ref="B18:G18" si="0">B126</f>
        <v>184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СОШ Кагальник 8,45х6</v>
      </c>
      <c r="G18" s="2" t="str">
        <f t="shared" si="0"/>
        <v>ВАА Точка Роста 2 каб</v>
      </c>
      <c r="H18" s="2"/>
      <c r="I18" s="2"/>
      <c r="J18" s="2"/>
      <c r="K18" s="2"/>
      <c r="L18" s="2"/>
      <c r="M18" s="2"/>
      <c r="N18" s="2"/>
      <c r="O18" s="2">
        <f t="shared" ref="O18:AT18" si="1">O126</f>
        <v>46835</v>
      </c>
      <c r="P18" s="2">
        <f t="shared" si="1"/>
        <v>39867</v>
      </c>
      <c r="Q18" s="2">
        <f t="shared" si="1"/>
        <v>1924</v>
      </c>
      <c r="R18" s="2">
        <f t="shared" si="1"/>
        <v>189</v>
      </c>
      <c r="S18" s="2">
        <f t="shared" si="1"/>
        <v>5044</v>
      </c>
      <c r="T18" s="2">
        <f t="shared" si="1"/>
        <v>0</v>
      </c>
      <c r="U18" s="2">
        <f t="shared" si="1"/>
        <v>550.1048609999998</v>
      </c>
      <c r="V18" s="2">
        <f t="shared" si="1"/>
        <v>17.342444999999994</v>
      </c>
      <c r="W18" s="2">
        <f t="shared" si="1"/>
        <v>51</v>
      </c>
      <c r="X18" s="2">
        <f t="shared" si="1"/>
        <v>4765</v>
      </c>
      <c r="Y18" s="2">
        <f t="shared" si="1"/>
        <v>2827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54427</v>
      </c>
      <c r="AS18" s="2">
        <f t="shared" si="1"/>
        <v>51154</v>
      </c>
      <c r="AT18" s="2">
        <f t="shared" si="1"/>
        <v>3273</v>
      </c>
      <c r="AU18" s="2">
        <f t="shared" ref="AU18:BZ18" si="2">AU126</f>
        <v>0</v>
      </c>
      <c r="AV18" s="2">
        <f t="shared" si="2"/>
        <v>39867</v>
      </c>
      <c r="AW18" s="2">
        <f t="shared" si="2"/>
        <v>39867</v>
      </c>
      <c r="AX18" s="2">
        <f t="shared" si="2"/>
        <v>0</v>
      </c>
      <c r="AY18" s="2">
        <f t="shared" si="2"/>
        <v>39867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CA126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DG126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EM126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FS126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5">
      <c r="A20" s="1">
        <v>3</v>
      </c>
      <c r="B20" s="1">
        <v>1</v>
      </c>
      <c r="C20" s="1"/>
      <c r="D20" s="1">
        <f>ROW(A90)</f>
        <v>90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5">
      <c r="A22" s="2">
        <v>52</v>
      </c>
      <c r="B22" s="2">
        <f t="shared" ref="B22:G22" si="7">B90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O90</f>
        <v>46835</v>
      </c>
      <c r="P22" s="2">
        <f t="shared" si="8"/>
        <v>39867</v>
      </c>
      <c r="Q22" s="2">
        <f t="shared" si="8"/>
        <v>1924</v>
      </c>
      <c r="R22" s="2">
        <f t="shared" si="8"/>
        <v>189</v>
      </c>
      <c r="S22" s="2">
        <f t="shared" si="8"/>
        <v>5044</v>
      </c>
      <c r="T22" s="2">
        <f t="shared" si="8"/>
        <v>0</v>
      </c>
      <c r="U22" s="2">
        <f t="shared" si="8"/>
        <v>550.1048609999998</v>
      </c>
      <c r="V22" s="2">
        <f t="shared" si="8"/>
        <v>17.342444999999994</v>
      </c>
      <c r="W22" s="2">
        <f t="shared" si="8"/>
        <v>51</v>
      </c>
      <c r="X22" s="2">
        <f t="shared" si="8"/>
        <v>4765</v>
      </c>
      <c r="Y22" s="2">
        <f t="shared" si="8"/>
        <v>2827</v>
      </c>
      <c r="Z22" s="2">
        <f t="shared" si="8"/>
        <v>0</v>
      </c>
      <c r="AA22" s="2">
        <f t="shared" si="8"/>
        <v>0</v>
      </c>
      <c r="AB22" s="2">
        <f t="shared" si="8"/>
        <v>46835</v>
      </c>
      <c r="AC22" s="2">
        <f t="shared" si="8"/>
        <v>39867</v>
      </c>
      <c r="AD22" s="2">
        <f t="shared" si="8"/>
        <v>1924</v>
      </c>
      <c r="AE22" s="2">
        <f t="shared" si="8"/>
        <v>189</v>
      </c>
      <c r="AF22" s="2">
        <f t="shared" si="8"/>
        <v>5044</v>
      </c>
      <c r="AG22" s="2">
        <f t="shared" si="8"/>
        <v>0</v>
      </c>
      <c r="AH22" s="2">
        <f t="shared" si="8"/>
        <v>550.1048609999998</v>
      </c>
      <c r="AI22" s="2">
        <f t="shared" si="8"/>
        <v>17.342444999999994</v>
      </c>
      <c r="AJ22" s="2">
        <f t="shared" si="8"/>
        <v>51</v>
      </c>
      <c r="AK22" s="2">
        <f t="shared" si="8"/>
        <v>4765</v>
      </c>
      <c r="AL22" s="2">
        <f t="shared" si="8"/>
        <v>2827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54427</v>
      </c>
      <c r="AS22" s="2">
        <f t="shared" si="8"/>
        <v>51154</v>
      </c>
      <c r="AT22" s="2">
        <f t="shared" si="8"/>
        <v>3273</v>
      </c>
      <c r="AU22" s="2">
        <f t="shared" ref="AU22:BZ22" si="9">AU90</f>
        <v>0</v>
      </c>
      <c r="AV22" s="2">
        <f t="shared" si="9"/>
        <v>39867</v>
      </c>
      <c r="AW22" s="2">
        <f t="shared" si="9"/>
        <v>39867</v>
      </c>
      <c r="AX22" s="2">
        <f t="shared" si="9"/>
        <v>0</v>
      </c>
      <c r="AY22" s="2">
        <f t="shared" si="9"/>
        <v>39867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CA90</f>
        <v>54427</v>
      </c>
      <c r="CB22" s="2">
        <f t="shared" si="10"/>
        <v>51154</v>
      </c>
      <c r="CC22" s="2">
        <f t="shared" si="10"/>
        <v>3273</v>
      </c>
      <c r="CD22" s="2">
        <f t="shared" si="10"/>
        <v>0</v>
      </c>
      <c r="CE22" s="2">
        <f t="shared" si="10"/>
        <v>39867</v>
      </c>
      <c r="CF22" s="2">
        <f t="shared" si="10"/>
        <v>39867</v>
      </c>
      <c r="CG22" s="2">
        <f t="shared" si="10"/>
        <v>0</v>
      </c>
      <c r="CH22" s="2">
        <f t="shared" si="10"/>
        <v>39867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DG90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EM90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FS90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5">
      <c r="A24">
        <v>17</v>
      </c>
      <c r="B24">
        <v>1</v>
      </c>
      <c r="C24">
        <f>ROW(SmtRes!A5)</f>
        <v>5</v>
      </c>
      <c r="D24">
        <f>ROW(EtalonRes!A5)</f>
        <v>5</v>
      </c>
      <c r="E24" t="s">
        <v>13</v>
      </c>
      <c r="F24" t="s">
        <v>14</v>
      </c>
      <c r="G24" t="s">
        <v>15</v>
      </c>
      <c r="H24" t="s">
        <v>16</v>
      </c>
      <c r="I24">
        <f>ROUND(1/100,9)</f>
        <v>0.01</v>
      </c>
      <c r="J24">
        <v>0</v>
      </c>
      <c r="O24">
        <f t="shared" ref="O24:O55" si="14">ROUND(CP24,0)</f>
        <v>18</v>
      </c>
      <c r="P24">
        <f t="shared" ref="P24:P55" si="15">ROUND(CQ24*I24,0)</f>
        <v>0</v>
      </c>
      <c r="Q24">
        <f t="shared" ref="Q24:Q55" si="16">ROUND(CR24*I24,0)</f>
        <v>4</v>
      </c>
      <c r="R24">
        <f t="shared" ref="R24:R55" si="17">ROUND(CS24*I24,0)</f>
        <v>0</v>
      </c>
      <c r="S24">
        <f t="shared" ref="S24:S55" si="18">ROUND(CT24*I24,0)</f>
        <v>14</v>
      </c>
      <c r="T24">
        <f t="shared" ref="T24:T55" si="19">ROUND(CU24*I24,0)</f>
        <v>0</v>
      </c>
      <c r="U24">
        <f t="shared" ref="U24:U55" si="20">CV24*I24</f>
        <v>1.7930000000000001</v>
      </c>
      <c r="V24">
        <f t="shared" ref="V24:V55" si="21">CW24*I24</f>
        <v>3.9700000000000006E-2</v>
      </c>
      <c r="W24">
        <f t="shared" ref="W24:W55" si="22">ROUND(CX24*I24,0)</f>
        <v>0</v>
      </c>
      <c r="X24">
        <f t="shared" ref="X24:X55" si="23">ROUND(CY24,0)</f>
        <v>11</v>
      </c>
      <c r="Y24">
        <f t="shared" ref="Y24:Y55" si="24">ROUND(CZ24,0)</f>
        <v>9</v>
      </c>
      <c r="AA24">
        <v>25996508</v>
      </c>
      <c r="AB24">
        <f t="shared" ref="AB24:AB55" si="25">ROUND((AC24+AD24+AF24),2)</f>
        <v>1807.04</v>
      </c>
      <c r="AC24">
        <f t="shared" ref="AC24:AC67" si="26">ROUND((ES24),2)</f>
        <v>0</v>
      </c>
      <c r="AD24">
        <f t="shared" ref="AD24:AD39" si="27">ROUND((((ET24)-(EU24))+AE24),2)</f>
        <v>369.05</v>
      </c>
      <c r="AE24">
        <f t="shared" ref="AE24:AE39" si="28">ROUND((EU24),2)</f>
        <v>39.94</v>
      </c>
      <c r="AF24">
        <f t="shared" ref="AF24:AF39" si="29">ROUND((EV24),2)</f>
        <v>1437.99</v>
      </c>
      <c r="AG24">
        <f t="shared" ref="AG24:AG55" si="30">ROUND((AP24),2)</f>
        <v>0</v>
      </c>
      <c r="AH24">
        <f t="shared" ref="AH24:AH41" si="31">(EW24)</f>
        <v>179.3</v>
      </c>
      <c r="AI24">
        <f t="shared" ref="AI24:AI41" si="32">(EX24)</f>
        <v>3.97</v>
      </c>
      <c r="AJ24">
        <f t="shared" ref="AJ24:AJ55" si="33">(AS24)</f>
        <v>0</v>
      </c>
      <c r="AK24">
        <v>1807.04</v>
      </c>
      <c r="AL24">
        <v>0</v>
      </c>
      <c r="AM24">
        <v>369.05</v>
      </c>
      <c r="AN24">
        <v>39.94</v>
      </c>
      <c r="AO24">
        <v>1437.99</v>
      </c>
      <c r="AP24">
        <v>0</v>
      </c>
      <c r="AQ24">
        <v>179.3</v>
      </c>
      <c r="AR24">
        <v>3.97</v>
      </c>
      <c r="AS24">
        <v>0</v>
      </c>
      <c r="AT24">
        <v>82</v>
      </c>
      <c r="AU24">
        <v>62</v>
      </c>
      <c r="AV24">
        <v>1</v>
      </c>
      <c r="AW24">
        <v>1</v>
      </c>
      <c r="AZ24">
        <v>1</v>
      </c>
      <c r="BA24">
        <v>1</v>
      </c>
      <c r="BB24">
        <v>1</v>
      </c>
      <c r="BC24">
        <v>1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1</v>
      </c>
      <c r="BJ24" t="s">
        <v>17</v>
      </c>
      <c r="BM24">
        <v>56001</v>
      </c>
      <c r="BN24">
        <v>0</v>
      </c>
      <c r="BO24" t="s">
        <v>3</v>
      </c>
      <c r="BP24">
        <v>0</v>
      </c>
      <c r="BQ24">
        <v>6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82</v>
      </c>
      <c r="CA24">
        <v>62</v>
      </c>
      <c r="CE24">
        <v>0</v>
      </c>
      <c r="CF24">
        <v>0</v>
      </c>
      <c r="CG24">
        <v>0</v>
      </c>
      <c r="CM24">
        <v>0</v>
      </c>
      <c r="CN24" t="s">
        <v>3</v>
      </c>
      <c r="CO24">
        <v>0</v>
      </c>
      <c r="CP24">
        <f t="shared" ref="CP24:CP55" si="34">(P24+Q24+S24)</f>
        <v>18</v>
      </c>
      <c r="CQ24">
        <f t="shared" ref="CQ24:CQ55" si="35">AC24*BC24</f>
        <v>0</v>
      </c>
      <c r="CR24">
        <f t="shared" ref="CR24:CR55" si="36">AD24*BB24</f>
        <v>369.05</v>
      </c>
      <c r="CS24">
        <f t="shared" ref="CS24:CS55" si="37">AE24*BS24</f>
        <v>39.94</v>
      </c>
      <c r="CT24">
        <f t="shared" ref="CT24:CT55" si="38">AF24*BA24</f>
        <v>1437.99</v>
      </c>
      <c r="CU24">
        <f t="shared" ref="CU24:CU55" si="39">AG24</f>
        <v>0</v>
      </c>
      <c r="CV24">
        <f t="shared" ref="CV24:CV55" si="40">AH24</f>
        <v>179.3</v>
      </c>
      <c r="CW24">
        <f t="shared" ref="CW24:CW55" si="41">AI24</f>
        <v>3.97</v>
      </c>
      <c r="CX24">
        <f t="shared" ref="CX24:CX55" si="42">AJ24</f>
        <v>0</v>
      </c>
      <c r="CY24">
        <f t="shared" ref="CY24:CY55" si="43">(((S24+R24)*AT24)/100)</f>
        <v>11.48</v>
      </c>
      <c r="CZ24">
        <f t="shared" ref="CZ24:CZ55" si="44">(((S24+R24)*AU24)/100)</f>
        <v>8.68</v>
      </c>
      <c r="DC24" t="s">
        <v>3</v>
      </c>
      <c r="DD24" t="s">
        <v>3</v>
      </c>
      <c r="DE24" t="s">
        <v>3</v>
      </c>
      <c r="DF24" t="s">
        <v>3</v>
      </c>
      <c r="DG24" t="s">
        <v>3</v>
      </c>
      <c r="DH24" t="s">
        <v>3</v>
      </c>
      <c r="DI24" t="s">
        <v>3</v>
      </c>
      <c r="DJ24" t="s">
        <v>3</v>
      </c>
      <c r="DK24" t="s">
        <v>3</v>
      </c>
      <c r="DL24" t="s">
        <v>3</v>
      </c>
      <c r="DM24" t="s">
        <v>3</v>
      </c>
      <c r="DN24">
        <v>0</v>
      </c>
      <c r="DO24">
        <v>0</v>
      </c>
      <c r="DP24">
        <v>1</v>
      </c>
      <c r="DQ24">
        <v>1</v>
      </c>
      <c r="DU24">
        <v>1013</v>
      </c>
      <c r="DV24" t="s">
        <v>16</v>
      </c>
      <c r="DW24" t="s">
        <v>16</v>
      </c>
      <c r="DX24">
        <v>1</v>
      </c>
      <c r="EE24">
        <v>25606047</v>
      </c>
      <c r="EF24">
        <v>6</v>
      </c>
      <c r="EG24" t="s">
        <v>18</v>
      </c>
      <c r="EH24">
        <v>0</v>
      </c>
      <c r="EI24" t="s">
        <v>3</v>
      </c>
      <c r="EJ24">
        <v>1</v>
      </c>
      <c r="EK24">
        <v>56001</v>
      </c>
      <c r="EL24" t="s">
        <v>19</v>
      </c>
      <c r="EM24" t="s">
        <v>20</v>
      </c>
      <c r="EO24" t="s">
        <v>3</v>
      </c>
      <c r="EQ24">
        <v>0</v>
      </c>
      <c r="ER24">
        <v>1807.04</v>
      </c>
      <c r="ES24">
        <v>0</v>
      </c>
      <c r="ET24">
        <v>369.05</v>
      </c>
      <c r="EU24">
        <v>39.94</v>
      </c>
      <c r="EV24">
        <v>1437.99</v>
      </c>
      <c r="EW24">
        <v>179.3</v>
      </c>
      <c r="EX24">
        <v>3.97</v>
      </c>
      <c r="EY24">
        <v>0</v>
      </c>
      <c r="FQ24">
        <v>0</v>
      </c>
      <c r="FR24">
        <f t="shared" ref="FR24:FR55" si="45">ROUND(IF(AND(BH24=3,BI24=3),P24,0),0)</f>
        <v>0</v>
      </c>
      <c r="FS24">
        <v>0</v>
      </c>
      <c r="FX24">
        <v>82</v>
      </c>
      <c r="FY24">
        <v>62</v>
      </c>
      <c r="GA24" t="s">
        <v>3</v>
      </c>
      <c r="GD24">
        <v>1</v>
      </c>
      <c r="GF24">
        <v>2009473463</v>
      </c>
      <c r="GG24">
        <v>2</v>
      </c>
      <c r="GH24">
        <v>1</v>
      </c>
      <c r="GI24">
        <v>-2</v>
      </c>
      <c r="GJ24">
        <v>0</v>
      </c>
      <c r="GK24">
        <v>0</v>
      </c>
      <c r="GL24">
        <f t="shared" ref="GL24:GL55" si="46">ROUND(IF(AND(BH24=3,BI24=3,FS24&lt;&gt;0),P24,0),0)</f>
        <v>0</v>
      </c>
      <c r="GM24">
        <f t="shared" ref="GM24:GM55" si="47">ROUND(O24+X24+Y24,0)+GX24</f>
        <v>38</v>
      </c>
      <c r="GN24">
        <f t="shared" ref="GN24:GN55" si="48">IF(OR(BI24=0,BI24=1),ROUND(O24+X24+Y24,0),0)</f>
        <v>38</v>
      </c>
      <c r="GO24">
        <f t="shared" ref="GO24:GO55" si="49">IF(BI24=2,ROUND(O24+X24+Y24,0),0)</f>
        <v>0</v>
      </c>
      <c r="GP24">
        <f t="shared" ref="GP24:GP55" si="50">IF(BI24=4,ROUND(O24+X24+Y24,0)+GX24,0)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55" si="51">ROUND((GT24),2)</f>
        <v>0</v>
      </c>
      <c r="GW24">
        <v>1</v>
      </c>
      <c r="GX24">
        <f t="shared" ref="GX24:GX55" si="52">ROUND(HC24*I24,0)</f>
        <v>0</v>
      </c>
      <c r="HA24">
        <v>0</v>
      </c>
      <c r="HB24">
        <v>0</v>
      </c>
      <c r="HC24">
        <f t="shared" ref="HC24:HC55" si="53">GV24*GW24</f>
        <v>0</v>
      </c>
      <c r="IK24">
        <v>0</v>
      </c>
    </row>
    <row r="25" spans="1:245" x14ac:dyDescent="0.25">
      <c r="A25">
        <v>18</v>
      </c>
      <c r="B25">
        <v>1</v>
      </c>
      <c r="C25">
        <v>5</v>
      </c>
      <c r="E25" t="s">
        <v>21</v>
      </c>
      <c r="F25" t="s">
        <v>22</v>
      </c>
      <c r="G25" t="s">
        <v>23</v>
      </c>
      <c r="H25" t="s">
        <v>24</v>
      </c>
      <c r="I25">
        <f>I24*J25</f>
        <v>0.105</v>
      </c>
      <c r="J25">
        <v>10.5</v>
      </c>
      <c r="O25">
        <f t="shared" si="14"/>
        <v>0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</v>
      </c>
      <c r="W25">
        <f t="shared" si="22"/>
        <v>0</v>
      </c>
      <c r="X25">
        <f t="shared" si="23"/>
        <v>0</v>
      </c>
      <c r="Y25">
        <f t="shared" si="24"/>
        <v>0</v>
      </c>
      <c r="AA25">
        <v>25996508</v>
      </c>
      <c r="AB25">
        <f t="shared" si="25"/>
        <v>0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 t="shared" si="29"/>
        <v>0</v>
      </c>
      <c r="AG25">
        <f t="shared" si="30"/>
        <v>0</v>
      </c>
      <c r="AH25">
        <f t="shared" si="31"/>
        <v>0</v>
      </c>
      <c r="AI25">
        <f t="shared" si="32"/>
        <v>0</v>
      </c>
      <c r="AJ25">
        <f t="shared" si="33"/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1</v>
      </c>
      <c r="BD25" t="s">
        <v>3</v>
      </c>
      <c r="BE25" t="s">
        <v>3</v>
      </c>
      <c r="BF25" t="s">
        <v>3</v>
      </c>
      <c r="BG25" t="s">
        <v>3</v>
      </c>
      <c r="BH25">
        <v>3</v>
      </c>
      <c r="BI25">
        <v>2</v>
      </c>
      <c r="BJ25" t="s">
        <v>25</v>
      </c>
      <c r="BM25">
        <v>500002</v>
      </c>
      <c r="BN25">
        <v>0</v>
      </c>
      <c r="BO25" t="s">
        <v>3</v>
      </c>
      <c r="BP25">
        <v>0</v>
      </c>
      <c r="BQ25">
        <v>12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0</v>
      </c>
      <c r="CA25">
        <v>0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0</v>
      </c>
      <c r="CQ25">
        <f t="shared" si="35"/>
        <v>0</v>
      </c>
      <c r="CR25">
        <f t="shared" si="36"/>
        <v>0</v>
      </c>
      <c r="CS25">
        <f t="shared" si="37"/>
        <v>0</v>
      </c>
      <c r="CT25">
        <f t="shared" si="38"/>
        <v>0</v>
      </c>
      <c r="CU25">
        <f t="shared" si="39"/>
        <v>0</v>
      </c>
      <c r="CV25">
        <f t="shared" si="40"/>
        <v>0</v>
      </c>
      <c r="CW25">
        <f t="shared" si="41"/>
        <v>0</v>
      </c>
      <c r="CX25">
        <f t="shared" si="42"/>
        <v>0</v>
      </c>
      <c r="CY25">
        <f t="shared" si="43"/>
        <v>0</v>
      </c>
      <c r="CZ25">
        <f t="shared" si="44"/>
        <v>0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1009</v>
      </c>
      <c r="DV25" t="s">
        <v>24</v>
      </c>
      <c r="DW25" t="s">
        <v>24</v>
      </c>
      <c r="DX25">
        <v>1000</v>
      </c>
      <c r="EE25">
        <v>25605903</v>
      </c>
      <c r="EF25">
        <v>12</v>
      </c>
      <c r="EG25" t="s">
        <v>26</v>
      </c>
      <c r="EH25">
        <v>0</v>
      </c>
      <c r="EI25" t="s">
        <v>3</v>
      </c>
      <c r="EJ25">
        <v>2</v>
      </c>
      <c r="EK25">
        <v>500002</v>
      </c>
      <c r="EL25" t="s">
        <v>27</v>
      </c>
      <c r="EM25" t="s">
        <v>28</v>
      </c>
      <c r="EO25" t="s">
        <v>3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FQ25">
        <v>0</v>
      </c>
      <c r="FR25">
        <f t="shared" si="45"/>
        <v>0</v>
      </c>
      <c r="FS25">
        <v>0</v>
      </c>
      <c r="FX25">
        <v>0</v>
      </c>
      <c r="FY25">
        <v>0</v>
      </c>
      <c r="GA25" t="s">
        <v>3</v>
      </c>
      <c r="GD25">
        <v>1</v>
      </c>
      <c r="GF25">
        <v>76172959</v>
      </c>
      <c r="GG25">
        <v>2</v>
      </c>
      <c r="GH25">
        <v>1</v>
      </c>
      <c r="GI25">
        <v>-2</v>
      </c>
      <c r="GJ25">
        <v>0</v>
      </c>
      <c r="GK25">
        <v>0</v>
      </c>
      <c r="GL25">
        <f t="shared" si="46"/>
        <v>0</v>
      </c>
      <c r="GM25">
        <f t="shared" si="47"/>
        <v>0</v>
      </c>
      <c r="GN25">
        <f t="shared" si="48"/>
        <v>0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</v>
      </c>
      <c r="GX25">
        <f t="shared" si="52"/>
        <v>0</v>
      </c>
      <c r="HA25">
        <v>0</v>
      </c>
      <c r="HB25">
        <v>0</v>
      </c>
      <c r="HC25">
        <f t="shared" si="53"/>
        <v>0</v>
      </c>
      <c r="IK25">
        <v>0</v>
      </c>
    </row>
    <row r="26" spans="1:245" x14ac:dyDescent="0.25">
      <c r="A26">
        <v>17</v>
      </c>
      <c r="B26">
        <v>1</v>
      </c>
      <c r="C26">
        <f>ROW(SmtRes!A7)</f>
        <v>7</v>
      </c>
      <c r="D26">
        <f>ROW(EtalonRes!A7)</f>
        <v>7</v>
      </c>
      <c r="E26" t="s">
        <v>29</v>
      </c>
      <c r="F26" t="s">
        <v>30</v>
      </c>
      <c r="G26" t="s">
        <v>31</v>
      </c>
      <c r="H26" t="s">
        <v>32</v>
      </c>
      <c r="I26">
        <f>ROUND(1.8/100,9)</f>
        <v>1.7999999999999999E-2</v>
      </c>
      <c r="J26">
        <v>0</v>
      </c>
      <c r="O26">
        <f t="shared" si="14"/>
        <v>5</v>
      </c>
      <c r="P26">
        <f t="shared" si="15"/>
        <v>0</v>
      </c>
      <c r="Q26">
        <f t="shared" si="16"/>
        <v>0</v>
      </c>
      <c r="R26">
        <f t="shared" si="17"/>
        <v>0</v>
      </c>
      <c r="S26">
        <f t="shared" si="18"/>
        <v>5</v>
      </c>
      <c r="T26">
        <f t="shared" si="19"/>
        <v>0</v>
      </c>
      <c r="U26">
        <f t="shared" si="20"/>
        <v>0.65303999999999995</v>
      </c>
      <c r="V26">
        <f t="shared" si="21"/>
        <v>0</v>
      </c>
      <c r="W26">
        <f t="shared" si="22"/>
        <v>0</v>
      </c>
      <c r="X26">
        <f t="shared" si="23"/>
        <v>4</v>
      </c>
      <c r="Y26">
        <f t="shared" si="24"/>
        <v>3</v>
      </c>
      <c r="AA26">
        <v>25996508</v>
      </c>
      <c r="AB26">
        <f t="shared" si="25"/>
        <v>288.06</v>
      </c>
      <c r="AC26">
        <f t="shared" si="26"/>
        <v>0</v>
      </c>
      <c r="AD26">
        <f t="shared" si="27"/>
        <v>0</v>
      </c>
      <c r="AE26">
        <f t="shared" si="28"/>
        <v>0</v>
      </c>
      <c r="AF26">
        <f t="shared" si="29"/>
        <v>288.06</v>
      </c>
      <c r="AG26">
        <f t="shared" si="30"/>
        <v>0</v>
      </c>
      <c r="AH26">
        <f t="shared" si="31"/>
        <v>36.28</v>
      </c>
      <c r="AI26">
        <f t="shared" si="32"/>
        <v>0</v>
      </c>
      <c r="AJ26">
        <f t="shared" si="33"/>
        <v>0</v>
      </c>
      <c r="AK26">
        <v>288.06</v>
      </c>
      <c r="AL26">
        <v>0</v>
      </c>
      <c r="AM26">
        <v>0</v>
      </c>
      <c r="AN26">
        <v>0</v>
      </c>
      <c r="AO26">
        <v>288.06</v>
      </c>
      <c r="AP26">
        <v>0</v>
      </c>
      <c r="AQ26">
        <v>36.28</v>
      </c>
      <c r="AR26">
        <v>0</v>
      </c>
      <c r="AS26">
        <v>0</v>
      </c>
      <c r="AT26">
        <v>82</v>
      </c>
      <c r="AU26">
        <v>62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D26" t="s">
        <v>3</v>
      </c>
      <c r="BE26" t="s">
        <v>3</v>
      </c>
      <c r="BF26" t="s">
        <v>3</v>
      </c>
      <c r="BG26" t="s">
        <v>3</v>
      </c>
      <c r="BH26">
        <v>0</v>
      </c>
      <c r="BI26">
        <v>1</v>
      </c>
      <c r="BJ26" t="s">
        <v>33</v>
      </c>
      <c r="BM26">
        <v>56001</v>
      </c>
      <c r="BN26">
        <v>0</v>
      </c>
      <c r="BO26" t="s">
        <v>3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82</v>
      </c>
      <c r="CA26">
        <v>62</v>
      </c>
      <c r="CE26">
        <v>0</v>
      </c>
      <c r="CF26">
        <v>0</v>
      </c>
      <c r="CG26">
        <v>0</v>
      </c>
      <c r="CM26">
        <v>0</v>
      </c>
      <c r="CN26" t="s">
        <v>3</v>
      </c>
      <c r="CO26">
        <v>0</v>
      </c>
      <c r="CP26">
        <f t="shared" si="34"/>
        <v>5</v>
      </c>
      <c r="CQ26">
        <f t="shared" si="35"/>
        <v>0</v>
      </c>
      <c r="CR26">
        <f t="shared" si="36"/>
        <v>0</v>
      </c>
      <c r="CS26">
        <f t="shared" si="37"/>
        <v>0</v>
      </c>
      <c r="CT26">
        <f t="shared" si="38"/>
        <v>288.06</v>
      </c>
      <c r="CU26">
        <f t="shared" si="39"/>
        <v>0</v>
      </c>
      <c r="CV26">
        <f t="shared" si="40"/>
        <v>36.28</v>
      </c>
      <c r="CW26">
        <f t="shared" si="41"/>
        <v>0</v>
      </c>
      <c r="CX26">
        <f t="shared" si="42"/>
        <v>0</v>
      </c>
      <c r="CY26">
        <f t="shared" si="43"/>
        <v>4.0999999999999996</v>
      </c>
      <c r="CZ26">
        <f t="shared" si="44"/>
        <v>3.1</v>
      </c>
      <c r="DC26" t="s">
        <v>3</v>
      </c>
      <c r="DD26" t="s">
        <v>3</v>
      </c>
      <c r="DE26" t="s">
        <v>3</v>
      </c>
      <c r="DF26" t="s">
        <v>3</v>
      </c>
      <c r="DG26" t="s">
        <v>3</v>
      </c>
      <c r="DH26" t="s">
        <v>3</v>
      </c>
      <c r="DI26" t="s">
        <v>3</v>
      </c>
      <c r="DJ26" t="s">
        <v>3</v>
      </c>
      <c r="DK26" t="s">
        <v>3</v>
      </c>
      <c r="DL26" t="s">
        <v>3</v>
      </c>
      <c r="DM26" t="s">
        <v>3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32</v>
      </c>
      <c r="DW26" t="s">
        <v>32</v>
      </c>
      <c r="DX26">
        <v>1</v>
      </c>
      <c r="EE26">
        <v>25606047</v>
      </c>
      <c r="EF26">
        <v>6</v>
      </c>
      <c r="EG26" t="s">
        <v>18</v>
      </c>
      <c r="EH26">
        <v>0</v>
      </c>
      <c r="EI26" t="s">
        <v>3</v>
      </c>
      <c r="EJ26">
        <v>1</v>
      </c>
      <c r="EK26">
        <v>56001</v>
      </c>
      <c r="EL26" t="s">
        <v>19</v>
      </c>
      <c r="EM26" t="s">
        <v>20</v>
      </c>
      <c r="EO26" t="s">
        <v>3</v>
      </c>
      <c r="EQ26">
        <v>0</v>
      </c>
      <c r="ER26">
        <v>288.06</v>
      </c>
      <c r="ES26">
        <v>0</v>
      </c>
      <c r="ET26">
        <v>0</v>
      </c>
      <c r="EU26">
        <v>0</v>
      </c>
      <c r="EV26">
        <v>288.06</v>
      </c>
      <c r="EW26">
        <v>36.28</v>
      </c>
      <c r="EX26">
        <v>0</v>
      </c>
      <c r="EY26">
        <v>0</v>
      </c>
      <c r="FQ26">
        <v>0</v>
      </c>
      <c r="FR26">
        <f t="shared" si="45"/>
        <v>0</v>
      </c>
      <c r="FS26">
        <v>0</v>
      </c>
      <c r="FX26">
        <v>82</v>
      </c>
      <c r="FY26">
        <v>62</v>
      </c>
      <c r="GA26" t="s">
        <v>3</v>
      </c>
      <c r="GD26">
        <v>1</v>
      </c>
      <c r="GF26">
        <v>-1150687307</v>
      </c>
      <c r="GG26">
        <v>2</v>
      </c>
      <c r="GH26">
        <v>1</v>
      </c>
      <c r="GI26">
        <v>-2</v>
      </c>
      <c r="GJ26">
        <v>0</v>
      </c>
      <c r="GK26">
        <v>0</v>
      </c>
      <c r="GL26">
        <f t="shared" si="46"/>
        <v>0</v>
      </c>
      <c r="GM26">
        <f t="shared" si="47"/>
        <v>12</v>
      </c>
      <c r="GN26">
        <f t="shared" si="48"/>
        <v>12</v>
      </c>
      <c r="GO26">
        <f t="shared" si="49"/>
        <v>0</v>
      </c>
      <c r="GP26">
        <f t="shared" si="50"/>
        <v>0</v>
      </c>
      <c r="GR26">
        <v>0</v>
      </c>
      <c r="GS26">
        <v>3</v>
      </c>
      <c r="GT26">
        <v>0</v>
      </c>
      <c r="GU26" t="s">
        <v>3</v>
      </c>
      <c r="GV26">
        <f t="shared" si="51"/>
        <v>0</v>
      </c>
      <c r="GW26">
        <v>1</v>
      </c>
      <c r="GX26">
        <f t="shared" si="52"/>
        <v>0</v>
      </c>
      <c r="HA26">
        <v>0</v>
      </c>
      <c r="HB26">
        <v>0</v>
      </c>
      <c r="HC26">
        <f t="shared" si="53"/>
        <v>0</v>
      </c>
      <c r="IK26">
        <v>0</v>
      </c>
    </row>
    <row r="27" spans="1:245" x14ac:dyDescent="0.25">
      <c r="A27">
        <v>18</v>
      </c>
      <c r="B27">
        <v>1</v>
      </c>
      <c r="C27">
        <v>7</v>
      </c>
      <c r="E27" t="s">
        <v>34</v>
      </c>
      <c r="F27" t="s">
        <v>22</v>
      </c>
      <c r="G27" t="s">
        <v>23</v>
      </c>
      <c r="H27" t="s">
        <v>24</v>
      </c>
      <c r="I27">
        <f>I26*J27</f>
        <v>2.1239999999999998E-2</v>
      </c>
      <c r="J27">
        <v>1.18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25996508</v>
      </c>
      <c r="AB27">
        <f t="shared" si="25"/>
        <v>0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0</v>
      </c>
      <c r="AJ27">
        <f t="shared" si="33"/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D27" t="s">
        <v>3</v>
      </c>
      <c r="BE27" t="s">
        <v>3</v>
      </c>
      <c r="BF27" t="s">
        <v>3</v>
      </c>
      <c r="BG27" t="s">
        <v>3</v>
      </c>
      <c r="BH27">
        <v>3</v>
      </c>
      <c r="BI27">
        <v>2</v>
      </c>
      <c r="BJ27" t="s">
        <v>25</v>
      </c>
      <c r="BM27">
        <v>500002</v>
      </c>
      <c r="BN27">
        <v>0</v>
      </c>
      <c r="BO27" t="s">
        <v>3</v>
      </c>
      <c r="BP27">
        <v>0</v>
      </c>
      <c r="BQ27">
        <v>12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0</v>
      </c>
      <c r="CA27">
        <v>0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0</v>
      </c>
      <c r="CQ27">
        <f t="shared" si="35"/>
        <v>0</v>
      </c>
      <c r="CR27">
        <f t="shared" si="36"/>
        <v>0</v>
      </c>
      <c r="CS27">
        <f t="shared" si="37"/>
        <v>0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0</v>
      </c>
      <c r="CX27">
        <f t="shared" si="42"/>
        <v>0</v>
      </c>
      <c r="CY27">
        <f t="shared" si="43"/>
        <v>0</v>
      </c>
      <c r="CZ27">
        <f t="shared" si="44"/>
        <v>0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1009</v>
      </c>
      <c r="DV27" t="s">
        <v>24</v>
      </c>
      <c r="DW27" t="s">
        <v>24</v>
      </c>
      <c r="DX27">
        <v>1000</v>
      </c>
      <c r="EE27">
        <v>25605903</v>
      </c>
      <c r="EF27">
        <v>12</v>
      </c>
      <c r="EG27" t="s">
        <v>26</v>
      </c>
      <c r="EH27">
        <v>0</v>
      </c>
      <c r="EI27" t="s">
        <v>3</v>
      </c>
      <c r="EJ27">
        <v>2</v>
      </c>
      <c r="EK27">
        <v>500002</v>
      </c>
      <c r="EL27" t="s">
        <v>27</v>
      </c>
      <c r="EM27" t="s">
        <v>28</v>
      </c>
      <c r="EO27" t="s">
        <v>3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45"/>
        <v>0</v>
      </c>
      <c r="FS27">
        <v>0</v>
      </c>
      <c r="FX27">
        <v>0</v>
      </c>
      <c r="FY27">
        <v>0</v>
      </c>
      <c r="GA27" t="s">
        <v>3</v>
      </c>
      <c r="GD27">
        <v>1</v>
      </c>
      <c r="GF27">
        <v>76172959</v>
      </c>
      <c r="GG27">
        <v>2</v>
      </c>
      <c r="GH27">
        <v>1</v>
      </c>
      <c r="GI27">
        <v>-2</v>
      </c>
      <c r="GJ27">
        <v>0</v>
      </c>
      <c r="GK27">
        <v>0</v>
      </c>
      <c r="GL27">
        <f t="shared" si="46"/>
        <v>0</v>
      </c>
      <c r="GM27">
        <f t="shared" si="47"/>
        <v>0</v>
      </c>
      <c r="GN27">
        <f t="shared" si="48"/>
        <v>0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</v>
      </c>
      <c r="GX27">
        <f t="shared" si="52"/>
        <v>0</v>
      </c>
      <c r="HA27">
        <v>0</v>
      </c>
      <c r="HB27">
        <v>0</v>
      </c>
      <c r="HC27">
        <f t="shared" si="53"/>
        <v>0</v>
      </c>
      <c r="IK27">
        <v>0</v>
      </c>
    </row>
    <row r="28" spans="1:245" x14ac:dyDescent="0.25">
      <c r="A28">
        <v>17</v>
      </c>
      <c r="B28">
        <v>1</v>
      </c>
      <c r="C28">
        <f>ROW(SmtRes!A9)</f>
        <v>9</v>
      </c>
      <c r="D28">
        <f>ROW(EtalonRes!A9)</f>
        <v>9</v>
      </c>
      <c r="E28" t="s">
        <v>35</v>
      </c>
      <c r="F28" t="s">
        <v>36</v>
      </c>
      <c r="G28" t="s">
        <v>37</v>
      </c>
      <c r="H28" t="s">
        <v>38</v>
      </c>
      <c r="I28">
        <f>ROUND(64/100,9)</f>
        <v>0.64</v>
      </c>
      <c r="J28">
        <v>0</v>
      </c>
      <c r="O28">
        <f t="shared" si="14"/>
        <v>52</v>
      </c>
      <c r="P28">
        <f t="shared" si="15"/>
        <v>0</v>
      </c>
      <c r="Q28">
        <f t="shared" si="16"/>
        <v>0</v>
      </c>
      <c r="R28">
        <f t="shared" si="17"/>
        <v>0</v>
      </c>
      <c r="S28">
        <f t="shared" si="18"/>
        <v>52</v>
      </c>
      <c r="T28">
        <f t="shared" si="19"/>
        <v>0</v>
      </c>
      <c r="U28">
        <f t="shared" si="20"/>
        <v>6.6560000000000006</v>
      </c>
      <c r="V28">
        <f t="shared" si="21"/>
        <v>0</v>
      </c>
      <c r="W28">
        <f t="shared" si="22"/>
        <v>0</v>
      </c>
      <c r="X28">
        <f t="shared" si="23"/>
        <v>40</v>
      </c>
      <c r="Y28">
        <f t="shared" si="24"/>
        <v>26</v>
      </c>
      <c r="AA28">
        <v>25996508</v>
      </c>
      <c r="AB28">
        <f t="shared" si="25"/>
        <v>81.12</v>
      </c>
      <c r="AC28">
        <f t="shared" si="26"/>
        <v>0</v>
      </c>
      <c r="AD28">
        <f t="shared" si="27"/>
        <v>0</v>
      </c>
      <c r="AE28">
        <f t="shared" si="28"/>
        <v>0</v>
      </c>
      <c r="AF28">
        <f t="shared" si="29"/>
        <v>81.12</v>
      </c>
      <c r="AG28">
        <f t="shared" si="30"/>
        <v>0</v>
      </c>
      <c r="AH28">
        <f t="shared" si="31"/>
        <v>10.4</v>
      </c>
      <c r="AI28">
        <f t="shared" si="32"/>
        <v>0</v>
      </c>
      <c r="AJ28">
        <f t="shared" si="33"/>
        <v>0</v>
      </c>
      <c r="AK28">
        <v>81.12</v>
      </c>
      <c r="AL28">
        <v>0</v>
      </c>
      <c r="AM28">
        <v>0</v>
      </c>
      <c r="AN28">
        <v>0</v>
      </c>
      <c r="AO28">
        <v>81.12</v>
      </c>
      <c r="AP28">
        <v>0</v>
      </c>
      <c r="AQ28">
        <v>10.4</v>
      </c>
      <c r="AR28">
        <v>0</v>
      </c>
      <c r="AS28">
        <v>0</v>
      </c>
      <c r="AT28">
        <v>77</v>
      </c>
      <c r="AU28">
        <v>50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39</v>
      </c>
      <c r="BM28">
        <v>63001</v>
      </c>
      <c r="BN28">
        <v>0</v>
      </c>
      <c r="BO28" t="s">
        <v>3</v>
      </c>
      <c r="BP28">
        <v>0</v>
      </c>
      <c r="BQ28">
        <v>6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50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si="34"/>
        <v>52</v>
      </c>
      <c r="CQ28">
        <f t="shared" si="35"/>
        <v>0</v>
      </c>
      <c r="CR28">
        <f t="shared" si="36"/>
        <v>0</v>
      </c>
      <c r="CS28">
        <f t="shared" si="37"/>
        <v>0</v>
      </c>
      <c r="CT28">
        <f t="shared" si="38"/>
        <v>81.12</v>
      </c>
      <c r="CU28">
        <f t="shared" si="39"/>
        <v>0</v>
      </c>
      <c r="CV28">
        <f t="shared" si="40"/>
        <v>10.4</v>
      </c>
      <c r="CW28">
        <f t="shared" si="41"/>
        <v>0</v>
      </c>
      <c r="CX28">
        <f t="shared" si="42"/>
        <v>0</v>
      </c>
      <c r="CY28">
        <f t="shared" si="43"/>
        <v>40.04</v>
      </c>
      <c r="CZ28">
        <f t="shared" si="44"/>
        <v>26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38</v>
      </c>
      <c r="DW28" t="s">
        <v>38</v>
      </c>
      <c r="DX28">
        <v>1</v>
      </c>
      <c r="EE28">
        <v>25606054</v>
      </c>
      <c r="EF28">
        <v>6</v>
      </c>
      <c r="EG28" t="s">
        <v>18</v>
      </c>
      <c r="EH28">
        <v>0</v>
      </c>
      <c r="EI28" t="s">
        <v>3</v>
      </c>
      <c r="EJ28">
        <v>1</v>
      </c>
      <c r="EK28">
        <v>63001</v>
      </c>
      <c r="EL28" t="s">
        <v>40</v>
      </c>
      <c r="EM28" t="s">
        <v>41</v>
      </c>
      <c r="EO28" t="s">
        <v>3</v>
      </c>
      <c r="EQ28">
        <v>0</v>
      </c>
      <c r="ER28">
        <v>81.12</v>
      </c>
      <c r="ES28">
        <v>0</v>
      </c>
      <c r="ET28">
        <v>0</v>
      </c>
      <c r="EU28">
        <v>0</v>
      </c>
      <c r="EV28">
        <v>81.12</v>
      </c>
      <c r="EW28">
        <v>10.4</v>
      </c>
      <c r="EX28">
        <v>0</v>
      </c>
      <c r="EY28">
        <v>0</v>
      </c>
      <c r="FQ28">
        <v>0</v>
      </c>
      <c r="FR28">
        <f t="shared" si="45"/>
        <v>0</v>
      </c>
      <c r="FS28">
        <v>0</v>
      </c>
      <c r="FX28">
        <v>77</v>
      </c>
      <c r="FY28">
        <v>50</v>
      </c>
      <c r="GA28" t="s">
        <v>3</v>
      </c>
      <c r="GD28">
        <v>1</v>
      </c>
      <c r="GF28">
        <v>-1834642078</v>
      </c>
      <c r="GG28">
        <v>2</v>
      </c>
      <c r="GH28">
        <v>1</v>
      </c>
      <c r="GI28">
        <v>-2</v>
      </c>
      <c r="GJ28">
        <v>0</v>
      </c>
      <c r="GK28">
        <v>0</v>
      </c>
      <c r="GL28">
        <f t="shared" si="46"/>
        <v>0</v>
      </c>
      <c r="GM28">
        <f t="shared" si="47"/>
        <v>118</v>
      </c>
      <c r="GN28">
        <f t="shared" si="48"/>
        <v>118</v>
      </c>
      <c r="GO28">
        <f t="shared" si="49"/>
        <v>0</v>
      </c>
      <c r="GP28">
        <f t="shared" si="50"/>
        <v>0</v>
      </c>
      <c r="GR28">
        <v>0</v>
      </c>
      <c r="GS28">
        <v>3</v>
      </c>
      <c r="GT28">
        <v>0</v>
      </c>
      <c r="GU28" t="s">
        <v>3</v>
      </c>
      <c r="GV28">
        <f t="shared" si="51"/>
        <v>0</v>
      </c>
      <c r="GW28">
        <v>1</v>
      </c>
      <c r="GX28">
        <f t="shared" si="52"/>
        <v>0</v>
      </c>
      <c r="HA28">
        <v>0</v>
      </c>
      <c r="HB28">
        <v>0</v>
      </c>
      <c r="HC28">
        <f t="shared" si="53"/>
        <v>0</v>
      </c>
      <c r="IK28">
        <v>0</v>
      </c>
    </row>
    <row r="29" spans="1:245" x14ac:dyDescent="0.25">
      <c r="A29">
        <v>18</v>
      </c>
      <c r="B29">
        <v>1</v>
      </c>
      <c r="C29">
        <v>9</v>
      </c>
      <c r="E29" t="s">
        <v>42</v>
      </c>
      <c r="F29" t="s">
        <v>22</v>
      </c>
      <c r="G29" t="s">
        <v>23</v>
      </c>
      <c r="H29" t="s">
        <v>24</v>
      </c>
      <c r="I29">
        <f>I28*J29</f>
        <v>1.9199999999999998E-2</v>
      </c>
      <c r="J29">
        <v>2.9999999999999995E-2</v>
      </c>
      <c r="O29">
        <f t="shared" si="14"/>
        <v>0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25996508</v>
      </c>
      <c r="AB29">
        <f t="shared" si="25"/>
        <v>0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0</v>
      </c>
      <c r="AG29">
        <f t="shared" si="30"/>
        <v>0</v>
      </c>
      <c r="AH29">
        <f t="shared" si="31"/>
        <v>0</v>
      </c>
      <c r="AI29">
        <f t="shared" si="32"/>
        <v>0</v>
      </c>
      <c r="AJ29">
        <f t="shared" si="33"/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3</v>
      </c>
      <c r="BI29">
        <v>2</v>
      </c>
      <c r="BJ29" t="s">
        <v>25</v>
      </c>
      <c r="BM29">
        <v>500002</v>
      </c>
      <c r="BN29">
        <v>0</v>
      </c>
      <c r="BO29" t="s">
        <v>3</v>
      </c>
      <c r="BP29">
        <v>0</v>
      </c>
      <c r="BQ29">
        <v>12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0</v>
      </c>
      <c r="CA29">
        <v>0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0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0</v>
      </c>
      <c r="CU29">
        <f t="shared" si="39"/>
        <v>0</v>
      </c>
      <c r="CV29">
        <f t="shared" si="40"/>
        <v>0</v>
      </c>
      <c r="CW29">
        <f t="shared" si="41"/>
        <v>0</v>
      </c>
      <c r="CX29">
        <f t="shared" si="42"/>
        <v>0</v>
      </c>
      <c r="CY29">
        <f t="shared" si="43"/>
        <v>0</v>
      </c>
      <c r="CZ29">
        <f t="shared" si="44"/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1009</v>
      </c>
      <c r="DV29" t="s">
        <v>24</v>
      </c>
      <c r="DW29" t="s">
        <v>24</v>
      </c>
      <c r="DX29">
        <v>1000</v>
      </c>
      <c r="EE29">
        <v>25605903</v>
      </c>
      <c r="EF29">
        <v>12</v>
      </c>
      <c r="EG29" t="s">
        <v>26</v>
      </c>
      <c r="EH29">
        <v>0</v>
      </c>
      <c r="EI29" t="s">
        <v>3</v>
      </c>
      <c r="EJ29">
        <v>2</v>
      </c>
      <c r="EK29">
        <v>500002</v>
      </c>
      <c r="EL29" t="s">
        <v>27</v>
      </c>
      <c r="EM29" t="s">
        <v>28</v>
      </c>
      <c r="EO29" t="s">
        <v>3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45"/>
        <v>0</v>
      </c>
      <c r="FS29">
        <v>0</v>
      </c>
      <c r="FX29">
        <v>0</v>
      </c>
      <c r="FY29">
        <v>0</v>
      </c>
      <c r="GA29" t="s">
        <v>3</v>
      </c>
      <c r="GD29">
        <v>1</v>
      </c>
      <c r="GF29">
        <v>76172959</v>
      </c>
      <c r="GG29">
        <v>2</v>
      </c>
      <c r="GH29">
        <v>1</v>
      </c>
      <c r="GI29">
        <v>-2</v>
      </c>
      <c r="GJ29">
        <v>0</v>
      </c>
      <c r="GK29">
        <v>0</v>
      </c>
      <c r="GL29">
        <f t="shared" si="46"/>
        <v>0</v>
      </c>
      <c r="GM29">
        <f t="shared" si="47"/>
        <v>0</v>
      </c>
      <c r="GN29">
        <f t="shared" si="48"/>
        <v>0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</v>
      </c>
      <c r="GX29">
        <f t="shared" si="52"/>
        <v>0</v>
      </c>
      <c r="HA29">
        <v>0</v>
      </c>
      <c r="HB29">
        <v>0</v>
      </c>
      <c r="HC29">
        <f t="shared" si="53"/>
        <v>0</v>
      </c>
      <c r="IK29">
        <v>0</v>
      </c>
    </row>
    <row r="30" spans="1:245" x14ac:dyDescent="0.25">
      <c r="A30">
        <v>17</v>
      </c>
      <c r="B30">
        <v>1</v>
      </c>
      <c r="C30">
        <f>ROW(SmtRes!A11)</f>
        <v>11</v>
      </c>
      <c r="D30">
        <f>ROW(EtalonRes!A11)</f>
        <v>11</v>
      </c>
      <c r="E30" t="s">
        <v>43</v>
      </c>
      <c r="F30" t="s">
        <v>44</v>
      </c>
      <c r="G30" t="s">
        <v>45</v>
      </c>
      <c r="H30" t="s">
        <v>46</v>
      </c>
      <c r="I30">
        <f>ROUND(28/100,9)</f>
        <v>0.28000000000000003</v>
      </c>
      <c r="J30">
        <v>0</v>
      </c>
      <c r="O30">
        <f t="shared" si="14"/>
        <v>8</v>
      </c>
      <c r="P30">
        <f t="shared" si="15"/>
        <v>0</v>
      </c>
      <c r="Q30">
        <f t="shared" si="16"/>
        <v>0</v>
      </c>
      <c r="R30">
        <f t="shared" si="17"/>
        <v>0</v>
      </c>
      <c r="S30">
        <f t="shared" si="18"/>
        <v>8</v>
      </c>
      <c r="T30">
        <f t="shared" si="19"/>
        <v>0</v>
      </c>
      <c r="U30">
        <f t="shared" si="20"/>
        <v>1.0556000000000001</v>
      </c>
      <c r="V30">
        <f t="shared" si="21"/>
        <v>0</v>
      </c>
      <c r="W30">
        <f t="shared" si="22"/>
        <v>0</v>
      </c>
      <c r="X30">
        <f t="shared" si="23"/>
        <v>6</v>
      </c>
      <c r="Y30">
        <f t="shared" si="24"/>
        <v>5</v>
      </c>
      <c r="AA30">
        <v>25996508</v>
      </c>
      <c r="AB30">
        <f t="shared" si="25"/>
        <v>29.41</v>
      </c>
      <c r="AC30">
        <f t="shared" si="26"/>
        <v>0</v>
      </c>
      <c r="AD30">
        <f t="shared" si="27"/>
        <v>0</v>
      </c>
      <c r="AE30">
        <f t="shared" si="28"/>
        <v>0</v>
      </c>
      <c r="AF30">
        <f t="shared" si="29"/>
        <v>29.41</v>
      </c>
      <c r="AG30">
        <f t="shared" si="30"/>
        <v>0</v>
      </c>
      <c r="AH30">
        <f t="shared" si="31"/>
        <v>3.77</v>
      </c>
      <c r="AI30">
        <f t="shared" si="32"/>
        <v>0</v>
      </c>
      <c r="AJ30">
        <f t="shared" si="33"/>
        <v>0</v>
      </c>
      <c r="AK30">
        <v>29.41</v>
      </c>
      <c r="AL30">
        <v>0</v>
      </c>
      <c r="AM30">
        <v>0</v>
      </c>
      <c r="AN30">
        <v>0</v>
      </c>
      <c r="AO30">
        <v>29.41</v>
      </c>
      <c r="AP30">
        <v>0</v>
      </c>
      <c r="AQ30">
        <v>3.77</v>
      </c>
      <c r="AR30">
        <v>0</v>
      </c>
      <c r="AS30">
        <v>0</v>
      </c>
      <c r="AT30">
        <v>80</v>
      </c>
      <c r="AU30">
        <v>68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47</v>
      </c>
      <c r="BM30">
        <v>57001</v>
      </c>
      <c r="BN30">
        <v>0</v>
      </c>
      <c r="BO30" t="s">
        <v>3</v>
      </c>
      <c r="BP30">
        <v>0</v>
      </c>
      <c r="BQ30">
        <v>6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80</v>
      </c>
      <c r="CA30">
        <v>68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4"/>
        <v>8</v>
      </c>
      <c r="CQ30">
        <f t="shared" si="35"/>
        <v>0</v>
      </c>
      <c r="CR30">
        <f t="shared" si="36"/>
        <v>0</v>
      </c>
      <c r="CS30">
        <f t="shared" si="37"/>
        <v>0</v>
      </c>
      <c r="CT30">
        <f t="shared" si="38"/>
        <v>29.41</v>
      </c>
      <c r="CU30">
        <f t="shared" si="39"/>
        <v>0</v>
      </c>
      <c r="CV30">
        <f t="shared" si="40"/>
        <v>3.77</v>
      </c>
      <c r="CW30">
        <f t="shared" si="41"/>
        <v>0</v>
      </c>
      <c r="CX30">
        <f t="shared" si="42"/>
        <v>0</v>
      </c>
      <c r="CY30">
        <f t="shared" si="43"/>
        <v>6.4</v>
      </c>
      <c r="CZ30">
        <f t="shared" si="44"/>
        <v>5.44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46</v>
      </c>
      <c r="DW30" t="s">
        <v>46</v>
      </c>
      <c r="DX30">
        <v>1</v>
      </c>
      <c r="EE30">
        <v>25606048</v>
      </c>
      <c r="EF30">
        <v>6</v>
      </c>
      <c r="EG30" t="s">
        <v>18</v>
      </c>
      <c r="EH30">
        <v>0</v>
      </c>
      <c r="EI30" t="s">
        <v>3</v>
      </c>
      <c r="EJ30">
        <v>1</v>
      </c>
      <c r="EK30">
        <v>57001</v>
      </c>
      <c r="EL30" t="s">
        <v>48</v>
      </c>
      <c r="EM30" t="s">
        <v>49</v>
      </c>
      <c r="EO30" t="s">
        <v>3</v>
      </c>
      <c r="EQ30">
        <v>0</v>
      </c>
      <c r="ER30">
        <v>29.41</v>
      </c>
      <c r="ES30">
        <v>0</v>
      </c>
      <c r="ET30">
        <v>0</v>
      </c>
      <c r="EU30">
        <v>0</v>
      </c>
      <c r="EV30">
        <v>29.41</v>
      </c>
      <c r="EW30">
        <v>3.77</v>
      </c>
      <c r="EX30">
        <v>0</v>
      </c>
      <c r="EY30">
        <v>0</v>
      </c>
      <c r="FQ30">
        <v>0</v>
      </c>
      <c r="FR30">
        <f t="shared" si="45"/>
        <v>0</v>
      </c>
      <c r="FS30">
        <v>0</v>
      </c>
      <c r="FX30">
        <v>80</v>
      </c>
      <c r="FY30">
        <v>68</v>
      </c>
      <c r="GA30" t="s">
        <v>3</v>
      </c>
      <c r="GD30">
        <v>1</v>
      </c>
      <c r="GF30">
        <v>-1711186657</v>
      </c>
      <c r="GG30">
        <v>2</v>
      </c>
      <c r="GH30">
        <v>1</v>
      </c>
      <c r="GI30">
        <v>-2</v>
      </c>
      <c r="GJ30">
        <v>0</v>
      </c>
      <c r="GK30">
        <v>0</v>
      </c>
      <c r="GL30">
        <f t="shared" si="46"/>
        <v>0</v>
      </c>
      <c r="GM30">
        <f t="shared" si="47"/>
        <v>19</v>
      </c>
      <c r="GN30">
        <f t="shared" si="48"/>
        <v>19</v>
      </c>
      <c r="GO30">
        <f t="shared" si="49"/>
        <v>0</v>
      </c>
      <c r="GP30">
        <f t="shared" si="50"/>
        <v>0</v>
      </c>
      <c r="GR30">
        <v>0</v>
      </c>
      <c r="GS30">
        <v>3</v>
      </c>
      <c r="GT30">
        <v>0</v>
      </c>
      <c r="GU30" t="s">
        <v>3</v>
      </c>
      <c r="GV30">
        <f t="shared" si="51"/>
        <v>0</v>
      </c>
      <c r="GW30">
        <v>1</v>
      </c>
      <c r="GX30">
        <f t="shared" si="52"/>
        <v>0</v>
      </c>
      <c r="HA30">
        <v>0</v>
      </c>
      <c r="HB30">
        <v>0</v>
      </c>
      <c r="HC30">
        <f t="shared" si="53"/>
        <v>0</v>
      </c>
      <c r="IK30">
        <v>0</v>
      </c>
    </row>
    <row r="31" spans="1:245" x14ac:dyDescent="0.25">
      <c r="A31">
        <v>18</v>
      </c>
      <c r="B31">
        <v>1</v>
      </c>
      <c r="C31">
        <v>11</v>
      </c>
      <c r="E31" t="s">
        <v>50</v>
      </c>
      <c r="F31" t="s">
        <v>22</v>
      </c>
      <c r="G31" t="s">
        <v>23</v>
      </c>
      <c r="H31" t="s">
        <v>24</v>
      </c>
      <c r="I31">
        <f>I30*J31</f>
        <v>3.0799999999999998E-2</v>
      </c>
      <c r="J31">
        <v>0.10999999999999999</v>
      </c>
      <c r="O31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25996508</v>
      </c>
      <c r="AB31">
        <f t="shared" si="25"/>
        <v>0</v>
      </c>
      <c r="AC31">
        <f t="shared" si="26"/>
        <v>0</v>
      </c>
      <c r="AD31">
        <f t="shared" si="27"/>
        <v>0</v>
      </c>
      <c r="AE31">
        <f t="shared" si="28"/>
        <v>0</v>
      </c>
      <c r="AF31">
        <f t="shared" si="29"/>
        <v>0</v>
      </c>
      <c r="AG31">
        <f t="shared" si="30"/>
        <v>0</v>
      </c>
      <c r="AH31">
        <f t="shared" si="31"/>
        <v>0</v>
      </c>
      <c r="AI31">
        <f t="shared" si="32"/>
        <v>0</v>
      </c>
      <c r="AJ31">
        <f t="shared" si="33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2</v>
      </c>
      <c r="BJ31" t="s">
        <v>25</v>
      </c>
      <c r="BM31">
        <v>500002</v>
      </c>
      <c r="BN31">
        <v>0</v>
      </c>
      <c r="BO31" t="s">
        <v>3</v>
      </c>
      <c r="BP31">
        <v>0</v>
      </c>
      <c r="BQ31">
        <v>12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0</v>
      </c>
      <c r="CQ31">
        <f t="shared" si="35"/>
        <v>0</v>
      </c>
      <c r="CR31">
        <f t="shared" si="36"/>
        <v>0</v>
      </c>
      <c r="CS31">
        <f t="shared" si="37"/>
        <v>0</v>
      </c>
      <c r="CT31">
        <f t="shared" si="38"/>
        <v>0</v>
      </c>
      <c r="CU31">
        <f t="shared" si="39"/>
        <v>0</v>
      </c>
      <c r="CV31">
        <f t="shared" si="40"/>
        <v>0</v>
      </c>
      <c r="CW31">
        <f t="shared" si="41"/>
        <v>0</v>
      </c>
      <c r="CX31">
        <f t="shared" si="42"/>
        <v>0</v>
      </c>
      <c r="CY31">
        <f t="shared" si="43"/>
        <v>0</v>
      </c>
      <c r="CZ31">
        <f t="shared" si="44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24</v>
      </c>
      <c r="DW31" t="s">
        <v>24</v>
      </c>
      <c r="DX31">
        <v>1000</v>
      </c>
      <c r="EE31">
        <v>25605903</v>
      </c>
      <c r="EF31">
        <v>12</v>
      </c>
      <c r="EG31" t="s">
        <v>26</v>
      </c>
      <c r="EH31">
        <v>0</v>
      </c>
      <c r="EI31" t="s">
        <v>3</v>
      </c>
      <c r="EJ31">
        <v>2</v>
      </c>
      <c r="EK31">
        <v>500002</v>
      </c>
      <c r="EL31" t="s">
        <v>27</v>
      </c>
      <c r="EM31" t="s">
        <v>28</v>
      </c>
      <c r="EO31" t="s">
        <v>3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5"/>
        <v>0</v>
      </c>
      <c r="FS31">
        <v>0</v>
      </c>
      <c r="FX31">
        <v>0</v>
      </c>
      <c r="FY31">
        <v>0</v>
      </c>
      <c r="GA31" t="s">
        <v>3</v>
      </c>
      <c r="GD31">
        <v>1</v>
      </c>
      <c r="GF31">
        <v>76172959</v>
      </c>
      <c r="GG31">
        <v>2</v>
      </c>
      <c r="GH31">
        <v>1</v>
      </c>
      <c r="GI31">
        <v>-2</v>
      </c>
      <c r="GJ31">
        <v>0</v>
      </c>
      <c r="GK31">
        <v>0</v>
      </c>
      <c r="GL31">
        <f t="shared" si="46"/>
        <v>0</v>
      </c>
      <c r="GM31">
        <f t="shared" si="47"/>
        <v>0</v>
      </c>
      <c r="GN31">
        <f t="shared" si="48"/>
        <v>0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</v>
      </c>
      <c r="GX31">
        <f t="shared" si="52"/>
        <v>0</v>
      </c>
      <c r="HA31">
        <v>0</v>
      </c>
      <c r="HB31">
        <v>0</v>
      </c>
      <c r="HC31">
        <f t="shared" si="53"/>
        <v>0</v>
      </c>
      <c r="IK31">
        <v>0</v>
      </c>
    </row>
    <row r="32" spans="1:245" x14ac:dyDescent="0.25">
      <c r="A32">
        <v>17</v>
      </c>
      <c r="B32">
        <v>1</v>
      </c>
      <c r="C32">
        <f>ROW(SmtRes!A15)</f>
        <v>15</v>
      </c>
      <c r="D32">
        <f>ROW(EtalonRes!A15)</f>
        <v>15</v>
      </c>
      <c r="E32" t="s">
        <v>51</v>
      </c>
      <c r="F32" t="s">
        <v>52</v>
      </c>
      <c r="G32" t="s">
        <v>53</v>
      </c>
      <c r="H32" t="s">
        <v>54</v>
      </c>
      <c r="I32">
        <f>ROUND(50.7/100,9)</f>
        <v>0.50700000000000001</v>
      </c>
      <c r="J32">
        <v>0</v>
      </c>
      <c r="O32">
        <f t="shared" si="14"/>
        <v>47</v>
      </c>
      <c r="P32">
        <f t="shared" si="15"/>
        <v>0</v>
      </c>
      <c r="Q32">
        <f t="shared" si="16"/>
        <v>2</v>
      </c>
      <c r="R32">
        <f t="shared" si="17"/>
        <v>1</v>
      </c>
      <c r="S32">
        <f t="shared" si="18"/>
        <v>45</v>
      </c>
      <c r="T32">
        <f t="shared" si="19"/>
        <v>0</v>
      </c>
      <c r="U32">
        <f t="shared" si="20"/>
        <v>5.7747299999999999</v>
      </c>
      <c r="V32">
        <f t="shared" si="21"/>
        <v>6.5909999999999996E-2</v>
      </c>
      <c r="W32">
        <f t="shared" si="22"/>
        <v>0</v>
      </c>
      <c r="X32">
        <f t="shared" si="23"/>
        <v>37</v>
      </c>
      <c r="Y32">
        <f t="shared" si="24"/>
        <v>31</v>
      </c>
      <c r="AA32">
        <v>25996508</v>
      </c>
      <c r="AB32">
        <f t="shared" si="25"/>
        <v>92.85</v>
      </c>
      <c r="AC32">
        <f t="shared" si="26"/>
        <v>0</v>
      </c>
      <c r="AD32">
        <f t="shared" si="27"/>
        <v>4.01</v>
      </c>
      <c r="AE32">
        <f t="shared" si="28"/>
        <v>1.76</v>
      </c>
      <c r="AF32">
        <f t="shared" si="29"/>
        <v>88.84</v>
      </c>
      <c r="AG32">
        <f t="shared" si="30"/>
        <v>0</v>
      </c>
      <c r="AH32">
        <f t="shared" si="31"/>
        <v>11.39</v>
      </c>
      <c r="AI32">
        <f t="shared" si="32"/>
        <v>0.13</v>
      </c>
      <c r="AJ32">
        <f t="shared" si="33"/>
        <v>0</v>
      </c>
      <c r="AK32">
        <v>92.85</v>
      </c>
      <c r="AL32">
        <v>0</v>
      </c>
      <c r="AM32">
        <v>4.01</v>
      </c>
      <c r="AN32">
        <v>1.76</v>
      </c>
      <c r="AO32">
        <v>88.84</v>
      </c>
      <c r="AP32">
        <v>0</v>
      </c>
      <c r="AQ32">
        <v>11.39</v>
      </c>
      <c r="AR32">
        <v>0.13</v>
      </c>
      <c r="AS32">
        <v>0</v>
      </c>
      <c r="AT32">
        <v>80</v>
      </c>
      <c r="AU32">
        <v>68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55</v>
      </c>
      <c r="BM32">
        <v>57001</v>
      </c>
      <c r="BN32">
        <v>0</v>
      </c>
      <c r="BO32" t="s">
        <v>3</v>
      </c>
      <c r="BP32">
        <v>0</v>
      </c>
      <c r="BQ32">
        <v>6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80</v>
      </c>
      <c r="CA32">
        <v>68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4"/>
        <v>47</v>
      </c>
      <c r="CQ32">
        <f t="shared" si="35"/>
        <v>0</v>
      </c>
      <c r="CR32">
        <f t="shared" si="36"/>
        <v>4.01</v>
      </c>
      <c r="CS32">
        <f t="shared" si="37"/>
        <v>1.76</v>
      </c>
      <c r="CT32">
        <f t="shared" si="38"/>
        <v>88.84</v>
      </c>
      <c r="CU32">
        <f t="shared" si="39"/>
        <v>0</v>
      </c>
      <c r="CV32">
        <f t="shared" si="40"/>
        <v>11.39</v>
      </c>
      <c r="CW32">
        <f t="shared" si="41"/>
        <v>0.13</v>
      </c>
      <c r="CX32">
        <f t="shared" si="42"/>
        <v>0</v>
      </c>
      <c r="CY32">
        <f t="shared" si="43"/>
        <v>36.799999999999997</v>
      </c>
      <c r="CZ32">
        <f t="shared" si="44"/>
        <v>31.28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1013</v>
      </c>
      <c r="DV32" t="s">
        <v>54</v>
      </c>
      <c r="DW32" t="s">
        <v>54</v>
      </c>
      <c r="DX32">
        <v>1</v>
      </c>
      <c r="EE32">
        <v>25606048</v>
      </c>
      <c r="EF32">
        <v>6</v>
      </c>
      <c r="EG32" t="s">
        <v>18</v>
      </c>
      <c r="EH32">
        <v>0</v>
      </c>
      <c r="EI32" t="s">
        <v>3</v>
      </c>
      <c r="EJ32">
        <v>1</v>
      </c>
      <c r="EK32">
        <v>57001</v>
      </c>
      <c r="EL32" t="s">
        <v>48</v>
      </c>
      <c r="EM32" t="s">
        <v>49</v>
      </c>
      <c r="EO32" t="s">
        <v>3</v>
      </c>
      <c r="EQ32">
        <v>0</v>
      </c>
      <c r="ER32">
        <v>92.85</v>
      </c>
      <c r="ES32">
        <v>0</v>
      </c>
      <c r="ET32">
        <v>4.01</v>
      </c>
      <c r="EU32">
        <v>1.76</v>
      </c>
      <c r="EV32">
        <v>88.84</v>
      </c>
      <c r="EW32">
        <v>11.39</v>
      </c>
      <c r="EX32">
        <v>0.13</v>
      </c>
      <c r="EY32">
        <v>0</v>
      </c>
      <c r="FQ32">
        <v>0</v>
      </c>
      <c r="FR32">
        <f t="shared" si="45"/>
        <v>0</v>
      </c>
      <c r="FS32">
        <v>0</v>
      </c>
      <c r="FX32">
        <v>80</v>
      </c>
      <c r="FY32">
        <v>68</v>
      </c>
      <c r="GA32" t="s">
        <v>3</v>
      </c>
      <c r="GD32">
        <v>1</v>
      </c>
      <c r="GF32">
        <v>1286472611</v>
      </c>
      <c r="GG32">
        <v>2</v>
      </c>
      <c r="GH32">
        <v>1</v>
      </c>
      <c r="GI32">
        <v>-2</v>
      </c>
      <c r="GJ32">
        <v>0</v>
      </c>
      <c r="GK32">
        <v>0</v>
      </c>
      <c r="GL32">
        <f t="shared" si="46"/>
        <v>0</v>
      </c>
      <c r="GM32">
        <f t="shared" si="47"/>
        <v>115</v>
      </c>
      <c r="GN32">
        <f t="shared" si="48"/>
        <v>115</v>
      </c>
      <c r="GO32">
        <f t="shared" si="49"/>
        <v>0</v>
      </c>
      <c r="GP32">
        <f t="shared" si="50"/>
        <v>0</v>
      </c>
      <c r="GR32">
        <v>0</v>
      </c>
      <c r="GS32">
        <v>3</v>
      </c>
      <c r="GT32">
        <v>0</v>
      </c>
      <c r="GU32" t="s">
        <v>3</v>
      </c>
      <c r="GV32">
        <f t="shared" si="51"/>
        <v>0</v>
      </c>
      <c r="GW32">
        <v>1</v>
      </c>
      <c r="GX32">
        <f t="shared" si="52"/>
        <v>0</v>
      </c>
      <c r="HA32">
        <v>0</v>
      </c>
      <c r="HB32">
        <v>0</v>
      </c>
      <c r="HC32">
        <f t="shared" si="53"/>
        <v>0</v>
      </c>
      <c r="IK32">
        <v>0</v>
      </c>
    </row>
    <row r="33" spans="1:245" x14ac:dyDescent="0.25">
      <c r="A33">
        <v>18</v>
      </c>
      <c r="B33">
        <v>1</v>
      </c>
      <c r="C33">
        <v>15</v>
      </c>
      <c r="E33" t="s">
        <v>56</v>
      </c>
      <c r="F33" t="s">
        <v>22</v>
      </c>
      <c r="G33" t="s">
        <v>23</v>
      </c>
      <c r="H33" t="s">
        <v>24</v>
      </c>
      <c r="I33">
        <f>I32*J33</f>
        <v>0.23829</v>
      </c>
      <c r="J33">
        <v>0.47</v>
      </c>
      <c r="O33">
        <f t="shared" si="14"/>
        <v>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25996508</v>
      </c>
      <c r="AB33">
        <f t="shared" si="25"/>
        <v>0</v>
      </c>
      <c r="AC33">
        <f t="shared" si="26"/>
        <v>0</v>
      </c>
      <c r="AD33">
        <f t="shared" si="27"/>
        <v>0</v>
      </c>
      <c r="AE33">
        <f t="shared" si="28"/>
        <v>0</v>
      </c>
      <c r="AF33">
        <f t="shared" si="29"/>
        <v>0</v>
      </c>
      <c r="AG33">
        <f t="shared" si="30"/>
        <v>0</v>
      </c>
      <c r="AH33">
        <f t="shared" si="31"/>
        <v>0</v>
      </c>
      <c r="AI33">
        <f t="shared" si="32"/>
        <v>0</v>
      </c>
      <c r="AJ33">
        <f t="shared" si="33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2</v>
      </c>
      <c r="BJ33" t="s">
        <v>25</v>
      </c>
      <c r="BM33">
        <v>500002</v>
      </c>
      <c r="BN33">
        <v>0</v>
      </c>
      <c r="BO33" t="s">
        <v>3</v>
      </c>
      <c r="BP33">
        <v>0</v>
      </c>
      <c r="BQ33">
        <v>12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0</v>
      </c>
      <c r="CQ33">
        <f t="shared" si="35"/>
        <v>0</v>
      </c>
      <c r="CR33">
        <f t="shared" si="36"/>
        <v>0</v>
      </c>
      <c r="CS33">
        <f t="shared" si="37"/>
        <v>0</v>
      </c>
      <c r="CT33">
        <f t="shared" si="38"/>
        <v>0</v>
      </c>
      <c r="CU33">
        <f t="shared" si="39"/>
        <v>0</v>
      </c>
      <c r="CV33">
        <f t="shared" si="40"/>
        <v>0</v>
      </c>
      <c r="CW33">
        <f t="shared" si="41"/>
        <v>0</v>
      </c>
      <c r="CX33">
        <f t="shared" si="42"/>
        <v>0</v>
      </c>
      <c r="CY33">
        <f t="shared" si="43"/>
        <v>0</v>
      </c>
      <c r="CZ33">
        <f t="shared" si="44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24</v>
      </c>
      <c r="DW33" t="s">
        <v>24</v>
      </c>
      <c r="DX33">
        <v>1000</v>
      </c>
      <c r="EE33">
        <v>25605903</v>
      </c>
      <c r="EF33">
        <v>12</v>
      </c>
      <c r="EG33" t="s">
        <v>26</v>
      </c>
      <c r="EH33">
        <v>0</v>
      </c>
      <c r="EI33" t="s">
        <v>3</v>
      </c>
      <c r="EJ33">
        <v>2</v>
      </c>
      <c r="EK33">
        <v>500002</v>
      </c>
      <c r="EL33" t="s">
        <v>27</v>
      </c>
      <c r="EM33" t="s">
        <v>28</v>
      </c>
      <c r="EO33" t="s">
        <v>3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45"/>
        <v>0</v>
      </c>
      <c r="FS33">
        <v>0</v>
      </c>
      <c r="FX33">
        <v>0</v>
      </c>
      <c r="FY33">
        <v>0</v>
      </c>
      <c r="GA33" t="s">
        <v>3</v>
      </c>
      <c r="GD33">
        <v>1</v>
      </c>
      <c r="GF33">
        <v>76172959</v>
      </c>
      <c r="GG33">
        <v>2</v>
      </c>
      <c r="GH33">
        <v>1</v>
      </c>
      <c r="GI33">
        <v>-2</v>
      </c>
      <c r="GJ33">
        <v>0</v>
      </c>
      <c r="GK33">
        <v>0</v>
      </c>
      <c r="GL33">
        <f t="shared" si="46"/>
        <v>0</v>
      </c>
      <c r="GM33">
        <f t="shared" si="47"/>
        <v>0</v>
      </c>
      <c r="GN33">
        <f t="shared" si="48"/>
        <v>0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</v>
      </c>
      <c r="GX33">
        <f t="shared" si="52"/>
        <v>0</v>
      </c>
      <c r="HA33">
        <v>0</v>
      </c>
      <c r="HB33">
        <v>0</v>
      </c>
      <c r="HC33">
        <f t="shared" si="53"/>
        <v>0</v>
      </c>
      <c r="IK33">
        <v>0</v>
      </c>
    </row>
    <row r="34" spans="1:245" x14ac:dyDescent="0.25">
      <c r="A34">
        <v>17</v>
      </c>
      <c r="B34">
        <v>1</v>
      </c>
      <c r="C34">
        <f>ROW(SmtRes!A21)</f>
        <v>21</v>
      </c>
      <c r="D34">
        <f>ROW(EtalonRes!A21)</f>
        <v>21</v>
      </c>
      <c r="E34" t="s">
        <v>57</v>
      </c>
      <c r="F34" t="s">
        <v>58</v>
      </c>
      <c r="G34" t="s">
        <v>59</v>
      </c>
      <c r="H34" t="s">
        <v>54</v>
      </c>
      <c r="I34">
        <f>ROUND(50.7/100,9)</f>
        <v>0.50700000000000001</v>
      </c>
      <c r="J34">
        <v>0</v>
      </c>
      <c r="O34">
        <f t="shared" si="14"/>
        <v>1414</v>
      </c>
      <c r="P34">
        <f t="shared" si="15"/>
        <v>0</v>
      </c>
      <c r="Q34">
        <f t="shared" si="16"/>
        <v>933</v>
      </c>
      <c r="R34">
        <f t="shared" si="17"/>
        <v>110</v>
      </c>
      <c r="S34">
        <f t="shared" si="18"/>
        <v>481</v>
      </c>
      <c r="T34">
        <f t="shared" si="19"/>
        <v>0</v>
      </c>
      <c r="U34">
        <f t="shared" si="20"/>
        <v>56.378399999999999</v>
      </c>
      <c r="V34">
        <f t="shared" si="21"/>
        <v>10.647</v>
      </c>
      <c r="W34">
        <f t="shared" si="22"/>
        <v>0</v>
      </c>
      <c r="X34">
        <f t="shared" si="23"/>
        <v>473</v>
      </c>
      <c r="Y34">
        <f t="shared" si="24"/>
        <v>402</v>
      </c>
      <c r="AA34">
        <v>25996508</v>
      </c>
      <c r="AB34">
        <f t="shared" si="25"/>
        <v>2789.71</v>
      </c>
      <c r="AC34">
        <f t="shared" si="26"/>
        <v>0</v>
      </c>
      <c r="AD34">
        <f t="shared" si="27"/>
        <v>1841.17</v>
      </c>
      <c r="AE34">
        <f t="shared" si="28"/>
        <v>217.35</v>
      </c>
      <c r="AF34">
        <f t="shared" si="29"/>
        <v>948.54</v>
      </c>
      <c r="AG34">
        <f t="shared" si="30"/>
        <v>0</v>
      </c>
      <c r="AH34">
        <f t="shared" si="31"/>
        <v>111.2</v>
      </c>
      <c r="AI34">
        <f t="shared" si="32"/>
        <v>21</v>
      </c>
      <c r="AJ34">
        <f t="shared" si="33"/>
        <v>0</v>
      </c>
      <c r="AK34">
        <v>2789.71</v>
      </c>
      <c r="AL34">
        <v>0</v>
      </c>
      <c r="AM34">
        <v>1841.17</v>
      </c>
      <c r="AN34">
        <v>217.35</v>
      </c>
      <c r="AO34">
        <v>948.54</v>
      </c>
      <c r="AP34">
        <v>0</v>
      </c>
      <c r="AQ34">
        <v>111.2</v>
      </c>
      <c r="AR34">
        <v>21</v>
      </c>
      <c r="AS34">
        <v>0</v>
      </c>
      <c r="AT34">
        <v>80</v>
      </c>
      <c r="AU34">
        <v>68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60</v>
      </c>
      <c r="BM34">
        <v>57001</v>
      </c>
      <c r="BN34">
        <v>0</v>
      </c>
      <c r="BO34" t="s">
        <v>3</v>
      </c>
      <c r="BP34">
        <v>0</v>
      </c>
      <c r="BQ34">
        <v>6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80</v>
      </c>
      <c r="CA34">
        <v>68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4"/>
        <v>1414</v>
      </c>
      <c r="CQ34">
        <f t="shared" si="35"/>
        <v>0</v>
      </c>
      <c r="CR34">
        <f t="shared" si="36"/>
        <v>1841.17</v>
      </c>
      <c r="CS34">
        <f t="shared" si="37"/>
        <v>217.35</v>
      </c>
      <c r="CT34">
        <f t="shared" si="38"/>
        <v>948.54</v>
      </c>
      <c r="CU34">
        <f t="shared" si="39"/>
        <v>0</v>
      </c>
      <c r="CV34">
        <f t="shared" si="40"/>
        <v>111.2</v>
      </c>
      <c r="CW34">
        <f t="shared" si="41"/>
        <v>21</v>
      </c>
      <c r="CX34">
        <f t="shared" si="42"/>
        <v>0</v>
      </c>
      <c r="CY34">
        <f t="shared" si="43"/>
        <v>472.8</v>
      </c>
      <c r="CZ34">
        <f t="shared" si="44"/>
        <v>401.88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54</v>
      </c>
      <c r="DW34" t="s">
        <v>54</v>
      </c>
      <c r="DX34">
        <v>1</v>
      </c>
      <c r="EE34">
        <v>25606048</v>
      </c>
      <c r="EF34">
        <v>6</v>
      </c>
      <c r="EG34" t="s">
        <v>18</v>
      </c>
      <c r="EH34">
        <v>0</v>
      </c>
      <c r="EI34" t="s">
        <v>3</v>
      </c>
      <c r="EJ34">
        <v>1</v>
      </c>
      <c r="EK34">
        <v>57001</v>
      </c>
      <c r="EL34" t="s">
        <v>48</v>
      </c>
      <c r="EM34" t="s">
        <v>49</v>
      </c>
      <c r="EO34" t="s">
        <v>3</v>
      </c>
      <c r="EQ34">
        <v>0</v>
      </c>
      <c r="ER34">
        <v>2789.71</v>
      </c>
      <c r="ES34">
        <v>0</v>
      </c>
      <c r="ET34">
        <v>1841.17</v>
      </c>
      <c r="EU34">
        <v>217.35</v>
      </c>
      <c r="EV34">
        <v>948.54</v>
      </c>
      <c r="EW34">
        <v>111.2</v>
      </c>
      <c r="EX34">
        <v>21</v>
      </c>
      <c r="EY34">
        <v>0</v>
      </c>
      <c r="FQ34">
        <v>0</v>
      </c>
      <c r="FR34">
        <f t="shared" si="45"/>
        <v>0</v>
      </c>
      <c r="FS34">
        <v>0</v>
      </c>
      <c r="FX34">
        <v>80</v>
      </c>
      <c r="FY34">
        <v>68</v>
      </c>
      <c r="GA34" t="s">
        <v>3</v>
      </c>
      <c r="GD34">
        <v>1</v>
      </c>
      <c r="GF34">
        <v>962682760</v>
      </c>
      <c r="GG34">
        <v>2</v>
      </c>
      <c r="GH34">
        <v>1</v>
      </c>
      <c r="GI34">
        <v>-2</v>
      </c>
      <c r="GJ34">
        <v>0</v>
      </c>
      <c r="GK34">
        <v>0</v>
      </c>
      <c r="GL34">
        <f t="shared" si="46"/>
        <v>0</v>
      </c>
      <c r="GM34">
        <f t="shared" si="47"/>
        <v>2289</v>
      </c>
      <c r="GN34">
        <f t="shared" si="48"/>
        <v>2289</v>
      </c>
      <c r="GO34">
        <f t="shared" si="49"/>
        <v>0</v>
      </c>
      <c r="GP34">
        <f t="shared" si="50"/>
        <v>0</v>
      </c>
      <c r="GR34">
        <v>0</v>
      </c>
      <c r="GS34">
        <v>3</v>
      </c>
      <c r="GT34">
        <v>0</v>
      </c>
      <c r="GU34" t="s">
        <v>3</v>
      </c>
      <c r="GV34">
        <f t="shared" si="51"/>
        <v>0</v>
      </c>
      <c r="GW34">
        <v>1</v>
      </c>
      <c r="GX34">
        <f t="shared" si="52"/>
        <v>0</v>
      </c>
      <c r="HA34">
        <v>0</v>
      </c>
      <c r="HB34">
        <v>0</v>
      </c>
      <c r="HC34">
        <f t="shared" si="53"/>
        <v>0</v>
      </c>
      <c r="IK34">
        <v>0</v>
      </c>
    </row>
    <row r="35" spans="1:245" x14ac:dyDescent="0.25">
      <c r="A35">
        <v>18</v>
      </c>
      <c r="B35">
        <v>1</v>
      </c>
      <c r="C35">
        <v>21</v>
      </c>
      <c r="E35" t="s">
        <v>61</v>
      </c>
      <c r="F35" t="s">
        <v>22</v>
      </c>
      <c r="G35" t="s">
        <v>23</v>
      </c>
      <c r="H35" t="s">
        <v>24</v>
      </c>
      <c r="I35">
        <f>I34*J35</f>
        <v>3.3462000000000001</v>
      </c>
      <c r="J35">
        <v>6.6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25996508</v>
      </c>
      <c r="AB35">
        <f t="shared" si="25"/>
        <v>0</v>
      </c>
      <c r="AC35">
        <f t="shared" si="26"/>
        <v>0</v>
      </c>
      <c r="AD35">
        <f t="shared" si="27"/>
        <v>0</v>
      </c>
      <c r="AE35">
        <f t="shared" si="28"/>
        <v>0</v>
      </c>
      <c r="AF35">
        <f t="shared" si="29"/>
        <v>0</v>
      </c>
      <c r="AG35">
        <f t="shared" si="30"/>
        <v>0</v>
      </c>
      <c r="AH35">
        <f t="shared" si="31"/>
        <v>0</v>
      </c>
      <c r="AI35">
        <f t="shared" si="32"/>
        <v>0</v>
      </c>
      <c r="AJ35">
        <f t="shared" si="33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2</v>
      </c>
      <c r="BJ35" t="s">
        <v>25</v>
      </c>
      <c r="BM35">
        <v>500002</v>
      </c>
      <c r="BN35">
        <v>0</v>
      </c>
      <c r="BO35" t="s">
        <v>3</v>
      </c>
      <c r="BP35">
        <v>0</v>
      </c>
      <c r="BQ35">
        <v>12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0</v>
      </c>
      <c r="CQ35">
        <f t="shared" si="35"/>
        <v>0</v>
      </c>
      <c r="CR35">
        <f t="shared" si="36"/>
        <v>0</v>
      </c>
      <c r="CS35">
        <f t="shared" si="37"/>
        <v>0</v>
      </c>
      <c r="CT35">
        <f t="shared" si="38"/>
        <v>0</v>
      </c>
      <c r="CU35">
        <f t="shared" si="39"/>
        <v>0</v>
      </c>
      <c r="CV35">
        <f t="shared" si="40"/>
        <v>0</v>
      </c>
      <c r="CW35">
        <f t="shared" si="41"/>
        <v>0</v>
      </c>
      <c r="CX35">
        <f t="shared" si="42"/>
        <v>0</v>
      </c>
      <c r="CY35">
        <f t="shared" si="43"/>
        <v>0</v>
      </c>
      <c r="CZ35">
        <f t="shared" si="44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24</v>
      </c>
      <c r="DW35" t="s">
        <v>24</v>
      </c>
      <c r="DX35">
        <v>1000</v>
      </c>
      <c r="EE35">
        <v>25605903</v>
      </c>
      <c r="EF35">
        <v>12</v>
      </c>
      <c r="EG35" t="s">
        <v>26</v>
      </c>
      <c r="EH35">
        <v>0</v>
      </c>
      <c r="EI35" t="s">
        <v>3</v>
      </c>
      <c r="EJ35">
        <v>2</v>
      </c>
      <c r="EK35">
        <v>500002</v>
      </c>
      <c r="EL35" t="s">
        <v>27</v>
      </c>
      <c r="EM35" t="s">
        <v>28</v>
      </c>
      <c r="EO35" t="s">
        <v>3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45"/>
        <v>0</v>
      </c>
      <c r="FS35">
        <v>0</v>
      </c>
      <c r="FX35">
        <v>0</v>
      </c>
      <c r="FY35">
        <v>0</v>
      </c>
      <c r="GA35" t="s">
        <v>3</v>
      </c>
      <c r="GD35">
        <v>1</v>
      </c>
      <c r="GF35">
        <v>76172959</v>
      </c>
      <c r="GG35">
        <v>2</v>
      </c>
      <c r="GH35">
        <v>1</v>
      </c>
      <c r="GI35">
        <v>-2</v>
      </c>
      <c r="GJ35">
        <v>0</v>
      </c>
      <c r="GK35">
        <v>0</v>
      </c>
      <c r="GL35">
        <f t="shared" si="46"/>
        <v>0</v>
      </c>
      <c r="GM35">
        <f t="shared" si="47"/>
        <v>0</v>
      </c>
      <c r="GN35">
        <f t="shared" si="48"/>
        <v>0</v>
      </c>
      <c r="GO35">
        <f t="shared" si="49"/>
        <v>0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</v>
      </c>
      <c r="GX35">
        <f t="shared" si="52"/>
        <v>0</v>
      </c>
      <c r="HA35">
        <v>0</v>
      </c>
      <c r="HB35">
        <v>0</v>
      </c>
      <c r="HC35">
        <f t="shared" si="53"/>
        <v>0</v>
      </c>
      <c r="IK35">
        <v>0</v>
      </c>
    </row>
    <row r="36" spans="1:245" x14ac:dyDescent="0.25">
      <c r="A36">
        <v>17</v>
      </c>
      <c r="B36">
        <v>1</v>
      </c>
      <c r="C36">
        <f>ROW(SmtRes!A24)</f>
        <v>24</v>
      </c>
      <c r="D36">
        <f>ROW(EtalonRes!A24)</f>
        <v>24</v>
      </c>
      <c r="E36" t="s">
        <v>62</v>
      </c>
      <c r="F36" t="s">
        <v>63</v>
      </c>
      <c r="G36" t="s">
        <v>64</v>
      </c>
      <c r="H36" t="s">
        <v>65</v>
      </c>
      <c r="I36">
        <f>ROUND(7.6/100,9)</f>
        <v>7.5999999999999998E-2</v>
      </c>
      <c r="J36">
        <v>0</v>
      </c>
      <c r="O36">
        <f t="shared" si="14"/>
        <v>5</v>
      </c>
      <c r="P36">
        <f t="shared" si="15"/>
        <v>0</v>
      </c>
      <c r="Q36">
        <f t="shared" si="16"/>
        <v>0</v>
      </c>
      <c r="R36">
        <f t="shared" si="17"/>
        <v>0</v>
      </c>
      <c r="S36">
        <f t="shared" si="18"/>
        <v>5</v>
      </c>
      <c r="T36">
        <f t="shared" si="19"/>
        <v>0</v>
      </c>
      <c r="U36">
        <f t="shared" si="20"/>
        <v>0.55555999999999994</v>
      </c>
      <c r="V36">
        <f t="shared" si="21"/>
        <v>1.52E-2</v>
      </c>
      <c r="W36">
        <f t="shared" si="22"/>
        <v>0</v>
      </c>
      <c r="X36">
        <f t="shared" si="23"/>
        <v>4</v>
      </c>
      <c r="Y36">
        <f t="shared" si="24"/>
        <v>3</v>
      </c>
      <c r="AA36">
        <v>25996508</v>
      </c>
      <c r="AB36">
        <f t="shared" si="25"/>
        <v>69.33</v>
      </c>
      <c r="AC36">
        <f t="shared" si="26"/>
        <v>0</v>
      </c>
      <c r="AD36">
        <f t="shared" si="27"/>
        <v>6.17</v>
      </c>
      <c r="AE36">
        <f t="shared" si="28"/>
        <v>2.7</v>
      </c>
      <c r="AF36">
        <f t="shared" si="29"/>
        <v>63.16</v>
      </c>
      <c r="AG36">
        <f t="shared" si="30"/>
        <v>0</v>
      </c>
      <c r="AH36">
        <f t="shared" si="31"/>
        <v>7.31</v>
      </c>
      <c r="AI36">
        <f t="shared" si="32"/>
        <v>0.2</v>
      </c>
      <c r="AJ36">
        <f t="shared" si="33"/>
        <v>0</v>
      </c>
      <c r="AK36">
        <v>69.33</v>
      </c>
      <c r="AL36">
        <v>0</v>
      </c>
      <c r="AM36">
        <v>6.17</v>
      </c>
      <c r="AN36">
        <v>2.7</v>
      </c>
      <c r="AO36">
        <v>63.16</v>
      </c>
      <c r="AP36">
        <v>0</v>
      </c>
      <c r="AQ36">
        <v>7.31</v>
      </c>
      <c r="AR36">
        <v>0.2</v>
      </c>
      <c r="AS36">
        <v>0</v>
      </c>
      <c r="AT36">
        <v>77</v>
      </c>
      <c r="AU36">
        <v>50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66</v>
      </c>
      <c r="BM36">
        <v>63001</v>
      </c>
      <c r="BN36">
        <v>0</v>
      </c>
      <c r="BO36" t="s">
        <v>3</v>
      </c>
      <c r="BP36">
        <v>0</v>
      </c>
      <c r="BQ36">
        <v>6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77</v>
      </c>
      <c r="CA36">
        <v>50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34"/>
        <v>5</v>
      </c>
      <c r="CQ36">
        <f t="shared" si="35"/>
        <v>0</v>
      </c>
      <c r="CR36">
        <f t="shared" si="36"/>
        <v>6.17</v>
      </c>
      <c r="CS36">
        <f t="shared" si="37"/>
        <v>2.7</v>
      </c>
      <c r="CT36">
        <f t="shared" si="38"/>
        <v>63.16</v>
      </c>
      <c r="CU36">
        <f t="shared" si="39"/>
        <v>0</v>
      </c>
      <c r="CV36">
        <f t="shared" si="40"/>
        <v>7.31</v>
      </c>
      <c r="CW36">
        <f t="shared" si="41"/>
        <v>0.2</v>
      </c>
      <c r="CX36">
        <f t="shared" si="42"/>
        <v>0</v>
      </c>
      <c r="CY36">
        <f t="shared" si="43"/>
        <v>3.85</v>
      </c>
      <c r="CZ36">
        <f t="shared" si="44"/>
        <v>2.5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65</v>
      </c>
      <c r="DW36" t="s">
        <v>65</v>
      </c>
      <c r="DX36">
        <v>1</v>
      </c>
      <c r="EE36">
        <v>25606054</v>
      </c>
      <c r="EF36">
        <v>6</v>
      </c>
      <c r="EG36" t="s">
        <v>18</v>
      </c>
      <c r="EH36">
        <v>0</v>
      </c>
      <c r="EI36" t="s">
        <v>3</v>
      </c>
      <c r="EJ36">
        <v>1</v>
      </c>
      <c r="EK36">
        <v>63001</v>
      </c>
      <c r="EL36" t="s">
        <v>40</v>
      </c>
      <c r="EM36" t="s">
        <v>41</v>
      </c>
      <c r="EO36" t="s">
        <v>3</v>
      </c>
      <c r="EQ36">
        <v>0</v>
      </c>
      <c r="ER36">
        <v>69.33</v>
      </c>
      <c r="ES36">
        <v>0</v>
      </c>
      <c r="ET36">
        <v>6.17</v>
      </c>
      <c r="EU36">
        <v>2.7</v>
      </c>
      <c r="EV36">
        <v>63.16</v>
      </c>
      <c r="EW36">
        <v>7.31</v>
      </c>
      <c r="EX36">
        <v>0.2</v>
      </c>
      <c r="EY36">
        <v>0</v>
      </c>
      <c r="FQ36">
        <v>0</v>
      </c>
      <c r="FR36">
        <f t="shared" si="45"/>
        <v>0</v>
      </c>
      <c r="FS36">
        <v>0</v>
      </c>
      <c r="FX36">
        <v>77</v>
      </c>
      <c r="FY36">
        <v>50</v>
      </c>
      <c r="GA36" t="s">
        <v>3</v>
      </c>
      <c r="GD36">
        <v>1</v>
      </c>
      <c r="GF36">
        <v>-371812667</v>
      </c>
      <c r="GG36">
        <v>2</v>
      </c>
      <c r="GH36">
        <v>1</v>
      </c>
      <c r="GI36">
        <v>-2</v>
      </c>
      <c r="GJ36">
        <v>0</v>
      </c>
      <c r="GK36">
        <v>0</v>
      </c>
      <c r="GL36">
        <f t="shared" si="46"/>
        <v>0</v>
      </c>
      <c r="GM36">
        <f t="shared" si="47"/>
        <v>12</v>
      </c>
      <c r="GN36">
        <f t="shared" si="48"/>
        <v>12</v>
      </c>
      <c r="GO36">
        <f t="shared" si="49"/>
        <v>0</v>
      </c>
      <c r="GP36">
        <f t="shared" si="50"/>
        <v>0</v>
      </c>
      <c r="GR36">
        <v>0</v>
      </c>
      <c r="GS36">
        <v>3</v>
      </c>
      <c r="GT36">
        <v>0</v>
      </c>
      <c r="GU36" t="s">
        <v>3</v>
      </c>
      <c r="GV36">
        <f t="shared" si="51"/>
        <v>0</v>
      </c>
      <c r="GW36">
        <v>1</v>
      </c>
      <c r="GX36">
        <f t="shared" si="52"/>
        <v>0</v>
      </c>
      <c r="HA36">
        <v>0</v>
      </c>
      <c r="HB36">
        <v>0</v>
      </c>
      <c r="HC36">
        <f t="shared" si="53"/>
        <v>0</v>
      </c>
      <c r="IK36">
        <v>0</v>
      </c>
    </row>
    <row r="37" spans="1:245" x14ac:dyDescent="0.25">
      <c r="A37">
        <v>17</v>
      </c>
      <c r="B37">
        <v>1</v>
      </c>
      <c r="C37">
        <f>ROW(SmtRes!A30)</f>
        <v>30</v>
      </c>
      <c r="D37">
        <f>ROW(EtalonRes!A30)</f>
        <v>30</v>
      </c>
      <c r="E37" t="s">
        <v>67</v>
      </c>
      <c r="F37" t="s">
        <v>68</v>
      </c>
      <c r="G37" t="s">
        <v>69</v>
      </c>
      <c r="H37" t="s">
        <v>70</v>
      </c>
      <c r="I37">
        <f>ROUND(11/100,9)</f>
        <v>0.11</v>
      </c>
      <c r="J37">
        <v>0</v>
      </c>
      <c r="O37">
        <f t="shared" si="14"/>
        <v>388</v>
      </c>
      <c r="P37">
        <f t="shared" si="15"/>
        <v>100</v>
      </c>
      <c r="Q37">
        <f t="shared" si="16"/>
        <v>2</v>
      </c>
      <c r="R37">
        <f t="shared" si="17"/>
        <v>1</v>
      </c>
      <c r="S37">
        <f t="shared" si="18"/>
        <v>286</v>
      </c>
      <c r="T37">
        <f t="shared" si="19"/>
        <v>0</v>
      </c>
      <c r="U37">
        <f t="shared" si="20"/>
        <v>31.929699999999997</v>
      </c>
      <c r="V37">
        <f t="shared" si="21"/>
        <v>7.9199999999999993E-2</v>
      </c>
      <c r="W37">
        <f t="shared" si="22"/>
        <v>0</v>
      </c>
      <c r="X37">
        <f t="shared" si="23"/>
        <v>227</v>
      </c>
      <c r="Y37">
        <f t="shared" si="24"/>
        <v>144</v>
      </c>
      <c r="AA37">
        <v>25996508</v>
      </c>
      <c r="AB37">
        <f t="shared" si="25"/>
        <v>3532.26</v>
      </c>
      <c r="AC37">
        <f t="shared" si="26"/>
        <v>906.31</v>
      </c>
      <c r="AD37">
        <f t="shared" si="27"/>
        <v>22.23</v>
      </c>
      <c r="AE37">
        <f t="shared" si="28"/>
        <v>9.7200000000000006</v>
      </c>
      <c r="AF37">
        <f t="shared" si="29"/>
        <v>2603.7199999999998</v>
      </c>
      <c r="AG37">
        <f t="shared" si="30"/>
        <v>0</v>
      </c>
      <c r="AH37">
        <f t="shared" si="31"/>
        <v>290.27</v>
      </c>
      <c r="AI37">
        <f t="shared" si="32"/>
        <v>0.72</v>
      </c>
      <c r="AJ37">
        <f t="shared" si="33"/>
        <v>0</v>
      </c>
      <c r="AK37">
        <v>3532.26</v>
      </c>
      <c r="AL37">
        <v>906.31</v>
      </c>
      <c r="AM37">
        <v>22.23</v>
      </c>
      <c r="AN37">
        <v>9.7200000000000006</v>
      </c>
      <c r="AO37">
        <v>2603.7199999999998</v>
      </c>
      <c r="AP37">
        <v>0</v>
      </c>
      <c r="AQ37">
        <v>290.27</v>
      </c>
      <c r="AR37">
        <v>0.72</v>
      </c>
      <c r="AS37">
        <v>0</v>
      </c>
      <c r="AT37">
        <v>79</v>
      </c>
      <c r="AU37">
        <v>50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71</v>
      </c>
      <c r="BM37">
        <v>61001</v>
      </c>
      <c r="BN37">
        <v>0</v>
      </c>
      <c r="BO37" t="s">
        <v>3</v>
      </c>
      <c r="BP37">
        <v>0</v>
      </c>
      <c r="BQ37">
        <v>6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79</v>
      </c>
      <c r="CA37">
        <v>50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388</v>
      </c>
      <c r="CQ37">
        <f t="shared" si="35"/>
        <v>906.31</v>
      </c>
      <c r="CR37">
        <f t="shared" si="36"/>
        <v>22.23</v>
      </c>
      <c r="CS37">
        <f t="shared" si="37"/>
        <v>9.7200000000000006</v>
      </c>
      <c r="CT37">
        <f t="shared" si="38"/>
        <v>2603.7199999999998</v>
      </c>
      <c r="CU37">
        <f t="shared" si="39"/>
        <v>0</v>
      </c>
      <c r="CV37">
        <f t="shared" si="40"/>
        <v>290.27</v>
      </c>
      <c r="CW37">
        <f t="shared" si="41"/>
        <v>0.72</v>
      </c>
      <c r="CX37">
        <f t="shared" si="42"/>
        <v>0</v>
      </c>
      <c r="CY37">
        <f t="shared" si="43"/>
        <v>226.73</v>
      </c>
      <c r="CZ37">
        <f t="shared" si="44"/>
        <v>143.5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70</v>
      </c>
      <c r="DW37" t="s">
        <v>70</v>
      </c>
      <c r="DX37">
        <v>1</v>
      </c>
      <c r="EE37">
        <v>25606052</v>
      </c>
      <c r="EF37">
        <v>6</v>
      </c>
      <c r="EG37" t="s">
        <v>18</v>
      </c>
      <c r="EH37">
        <v>0</v>
      </c>
      <c r="EI37" t="s">
        <v>3</v>
      </c>
      <c r="EJ37">
        <v>1</v>
      </c>
      <c r="EK37">
        <v>61001</v>
      </c>
      <c r="EL37" t="s">
        <v>72</v>
      </c>
      <c r="EM37" t="s">
        <v>73</v>
      </c>
      <c r="EO37" t="s">
        <v>3</v>
      </c>
      <c r="EQ37">
        <v>0</v>
      </c>
      <c r="ER37">
        <v>3532.26</v>
      </c>
      <c r="ES37">
        <v>906.31</v>
      </c>
      <c r="ET37">
        <v>22.23</v>
      </c>
      <c r="EU37">
        <v>9.7200000000000006</v>
      </c>
      <c r="EV37">
        <v>2603.7199999999998</v>
      </c>
      <c r="EW37">
        <v>290.27</v>
      </c>
      <c r="EX37">
        <v>0.72</v>
      </c>
      <c r="EY37">
        <v>0</v>
      </c>
      <c r="FQ37">
        <v>0</v>
      </c>
      <c r="FR37">
        <f t="shared" si="45"/>
        <v>0</v>
      </c>
      <c r="FS37">
        <v>0</v>
      </c>
      <c r="FX37">
        <v>79</v>
      </c>
      <c r="FY37">
        <v>50</v>
      </c>
      <c r="GA37" t="s">
        <v>3</v>
      </c>
      <c r="GD37">
        <v>1</v>
      </c>
      <c r="GF37">
        <v>1200884611</v>
      </c>
      <c r="GG37">
        <v>2</v>
      </c>
      <c r="GH37">
        <v>1</v>
      </c>
      <c r="GI37">
        <v>-2</v>
      </c>
      <c r="GJ37">
        <v>0</v>
      </c>
      <c r="GK37">
        <v>0</v>
      </c>
      <c r="GL37">
        <f t="shared" si="46"/>
        <v>0</v>
      </c>
      <c r="GM37">
        <f t="shared" si="47"/>
        <v>759</v>
      </c>
      <c r="GN37">
        <f t="shared" si="48"/>
        <v>759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</v>
      </c>
      <c r="GX37">
        <f t="shared" si="52"/>
        <v>0</v>
      </c>
      <c r="HA37">
        <v>0</v>
      </c>
      <c r="HB37">
        <v>0</v>
      </c>
      <c r="HC37">
        <f t="shared" si="53"/>
        <v>0</v>
      </c>
      <c r="IK37">
        <v>0</v>
      </c>
    </row>
    <row r="38" spans="1:245" x14ac:dyDescent="0.25">
      <c r="A38">
        <v>18</v>
      </c>
      <c r="B38">
        <v>1</v>
      </c>
      <c r="C38">
        <v>30</v>
      </c>
      <c r="E38" t="s">
        <v>74</v>
      </c>
      <c r="F38" t="s">
        <v>22</v>
      </c>
      <c r="G38" t="s">
        <v>23</v>
      </c>
      <c r="H38" t="s">
        <v>24</v>
      </c>
      <c r="I38">
        <f>I37*J38</f>
        <v>0.37180000000000002</v>
      </c>
      <c r="J38">
        <v>3.3800000000000003</v>
      </c>
      <c r="O38">
        <f t="shared" si="14"/>
        <v>0</v>
      </c>
      <c r="P38">
        <f t="shared" si="15"/>
        <v>0</v>
      </c>
      <c r="Q38">
        <f t="shared" si="16"/>
        <v>0</v>
      </c>
      <c r="R38">
        <f t="shared" si="17"/>
        <v>0</v>
      </c>
      <c r="S38">
        <f t="shared" si="18"/>
        <v>0</v>
      </c>
      <c r="T38">
        <f t="shared" si="19"/>
        <v>0</v>
      </c>
      <c r="U38">
        <f t="shared" si="20"/>
        <v>0</v>
      </c>
      <c r="V38">
        <f t="shared" si="21"/>
        <v>0</v>
      </c>
      <c r="W38">
        <f t="shared" si="22"/>
        <v>0</v>
      </c>
      <c r="X38">
        <f t="shared" si="23"/>
        <v>0</v>
      </c>
      <c r="Y38">
        <f t="shared" si="24"/>
        <v>0</v>
      </c>
      <c r="AA38">
        <v>25996508</v>
      </c>
      <c r="AB38">
        <f t="shared" si="25"/>
        <v>0</v>
      </c>
      <c r="AC38">
        <f t="shared" si="26"/>
        <v>0</v>
      </c>
      <c r="AD38">
        <f t="shared" si="27"/>
        <v>0</v>
      </c>
      <c r="AE38">
        <f t="shared" si="28"/>
        <v>0</v>
      </c>
      <c r="AF38">
        <f t="shared" si="29"/>
        <v>0</v>
      </c>
      <c r="AG38">
        <f t="shared" si="30"/>
        <v>0</v>
      </c>
      <c r="AH38">
        <f t="shared" si="31"/>
        <v>0</v>
      </c>
      <c r="AI38">
        <f t="shared" si="32"/>
        <v>0</v>
      </c>
      <c r="AJ38">
        <f t="shared" si="33"/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2</v>
      </c>
      <c r="BJ38" t="s">
        <v>25</v>
      </c>
      <c r="BM38">
        <v>500002</v>
      </c>
      <c r="BN38">
        <v>0</v>
      </c>
      <c r="BO38" t="s">
        <v>3</v>
      </c>
      <c r="BP38">
        <v>0</v>
      </c>
      <c r="BQ38">
        <v>12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34"/>
        <v>0</v>
      </c>
      <c r="CQ38">
        <f t="shared" si="35"/>
        <v>0</v>
      </c>
      <c r="CR38">
        <f t="shared" si="36"/>
        <v>0</v>
      </c>
      <c r="CS38">
        <f t="shared" si="37"/>
        <v>0</v>
      </c>
      <c r="CT38">
        <f t="shared" si="38"/>
        <v>0</v>
      </c>
      <c r="CU38">
        <f t="shared" si="39"/>
        <v>0</v>
      </c>
      <c r="CV38">
        <f t="shared" si="40"/>
        <v>0</v>
      </c>
      <c r="CW38">
        <f t="shared" si="41"/>
        <v>0</v>
      </c>
      <c r="CX38">
        <f t="shared" si="42"/>
        <v>0</v>
      </c>
      <c r="CY38">
        <f t="shared" si="43"/>
        <v>0</v>
      </c>
      <c r="CZ38">
        <f t="shared" si="44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1009</v>
      </c>
      <c r="DV38" t="s">
        <v>24</v>
      </c>
      <c r="DW38" t="s">
        <v>24</v>
      </c>
      <c r="DX38">
        <v>1000</v>
      </c>
      <c r="EE38">
        <v>25605903</v>
      </c>
      <c r="EF38">
        <v>12</v>
      </c>
      <c r="EG38" t="s">
        <v>26</v>
      </c>
      <c r="EH38">
        <v>0</v>
      </c>
      <c r="EI38" t="s">
        <v>3</v>
      </c>
      <c r="EJ38">
        <v>2</v>
      </c>
      <c r="EK38">
        <v>500002</v>
      </c>
      <c r="EL38" t="s">
        <v>27</v>
      </c>
      <c r="EM38" t="s">
        <v>28</v>
      </c>
      <c r="EO38" t="s">
        <v>3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45"/>
        <v>0</v>
      </c>
      <c r="FS38">
        <v>0</v>
      </c>
      <c r="FX38">
        <v>0</v>
      </c>
      <c r="FY38">
        <v>0</v>
      </c>
      <c r="GA38" t="s">
        <v>3</v>
      </c>
      <c r="GD38">
        <v>1</v>
      </c>
      <c r="GF38">
        <v>76172959</v>
      </c>
      <c r="GG38">
        <v>2</v>
      </c>
      <c r="GH38">
        <v>1</v>
      </c>
      <c r="GI38">
        <v>-2</v>
      </c>
      <c r="GJ38">
        <v>0</v>
      </c>
      <c r="GK38">
        <v>0</v>
      </c>
      <c r="GL38">
        <f t="shared" si="46"/>
        <v>0</v>
      </c>
      <c r="GM38">
        <f t="shared" si="47"/>
        <v>0</v>
      </c>
      <c r="GN38">
        <f t="shared" si="48"/>
        <v>0</v>
      </c>
      <c r="GO38">
        <f t="shared" si="49"/>
        <v>0</v>
      </c>
      <c r="GP38">
        <f t="shared" si="50"/>
        <v>0</v>
      </c>
      <c r="GR38">
        <v>0</v>
      </c>
      <c r="GS38">
        <v>3</v>
      </c>
      <c r="GT38">
        <v>0</v>
      </c>
      <c r="GU38" t="s">
        <v>3</v>
      </c>
      <c r="GV38">
        <f t="shared" si="51"/>
        <v>0</v>
      </c>
      <c r="GW38">
        <v>1</v>
      </c>
      <c r="GX38">
        <f t="shared" si="52"/>
        <v>0</v>
      </c>
      <c r="HA38">
        <v>0</v>
      </c>
      <c r="HB38">
        <v>0</v>
      </c>
      <c r="HC38">
        <f t="shared" si="53"/>
        <v>0</v>
      </c>
      <c r="IK38">
        <v>0</v>
      </c>
    </row>
    <row r="39" spans="1:245" x14ac:dyDescent="0.25">
      <c r="A39">
        <v>17</v>
      </c>
      <c r="B39">
        <v>1</v>
      </c>
      <c r="C39">
        <f>ROW(SmtRes!A35)</f>
        <v>35</v>
      </c>
      <c r="D39">
        <f>ROW(EtalonRes!A35)</f>
        <v>35</v>
      </c>
      <c r="E39" t="s">
        <v>75</v>
      </c>
      <c r="F39" t="s">
        <v>76</v>
      </c>
      <c r="G39" t="s">
        <v>77</v>
      </c>
      <c r="H39" t="s">
        <v>78</v>
      </c>
      <c r="I39">
        <f>ROUND(39.7/100,9)</f>
        <v>0.39700000000000002</v>
      </c>
      <c r="J39">
        <v>0</v>
      </c>
      <c r="O39">
        <f t="shared" si="14"/>
        <v>102</v>
      </c>
      <c r="P39">
        <f t="shared" si="15"/>
        <v>5</v>
      </c>
      <c r="Q39">
        <f t="shared" si="16"/>
        <v>1</v>
      </c>
      <c r="R39">
        <f t="shared" si="17"/>
        <v>1</v>
      </c>
      <c r="S39">
        <f t="shared" si="18"/>
        <v>96</v>
      </c>
      <c r="T39">
        <f t="shared" si="19"/>
        <v>0</v>
      </c>
      <c r="U39">
        <f t="shared" si="20"/>
        <v>11.143790000000001</v>
      </c>
      <c r="V39">
        <f t="shared" si="21"/>
        <v>3.9700000000000006E-2</v>
      </c>
      <c r="W39">
        <f t="shared" si="22"/>
        <v>0</v>
      </c>
      <c r="X39">
        <f t="shared" si="23"/>
        <v>77</v>
      </c>
      <c r="Y39">
        <f t="shared" si="24"/>
        <v>49</v>
      </c>
      <c r="AA39">
        <v>25996508</v>
      </c>
      <c r="AB39">
        <f t="shared" si="25"/>
        <v>258.97000000000003</v>
      </c>
      <c r="AC39">
        <f t="shared" si="26"/>
        <v>13.36</v>
      </c>
      <c r="AD39">
        <f t="shared" si="27"/>
        <v>3.09</v>
      </c>
      <c r="AE39">
        <f t="shared" si="28"/>
        <v>1.35</v>
      </c>
      <c r="AF39">
        <f t="shared" si="29"/>
        <v>242.52</v>
      </c>
      <c r="AG39">
        <f t="shared" si="30"/>
        <v>0</v>
      </c>
      <c r="AH39">
        <f t="shared" si="31"/>
        <v>28.07</v>
      </c>
      <c r="AI39">
        <f t="shared" si="32"/>
        <v>0.1</v>
      </c>
      <c r="AJ39">
        <f t="shared" si="33"/>
        <v>0</v>
      </c>
      <c r="AK39">
        <v>258.97000000000003</v>
      </c>
      <c r="AL39">
        <v>13.36</v>
      </c>
      <c r="AM39">
        <v>3.09</v>
      </c>
      <c r="AN39">
        <v>1.35</v>
      </c>
      <c r="AO39">
        <v>242.52</v>
      </c>
      <c r="AP39">
        <v>0</v>
      </c>
      <c r="AQ39">
        <v>28.07</v>
      </c>
      <c r="AR39">
        <v>0.1</v>
      </c>
      <c r="AS39">
        <v>0</v>
      </c>
      <c r="AT39">
        <v>79</v>
      </c>
      <c r="AU39">
        <v>50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79</v>
      </c>
      <c r="BM39">
        <v>61001</v>
      </c>
      <c r="BN39">
        <v>0</v>
      </c>
      <c r="BO39" t="s">
        <v>3</v>
      </c>
      <c r="BP39">
        <v>0</v>
      </c>
      <c r="BQ39">
        <v>6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79</v>
      </c>
      <c r="CA39">
        <v>50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102</v>
      </c>
      <c r="CQ39">
        <f t="shared" si="35"/>
        <v>13.36</v>
      </c>
      <c r="CR39">
        <f t="shared" si="36"/>
        <v>3.09</v>
      </c>
      <c r="CS39">
        <f t="shared" si="37"/>
        <v>1.35</v>
      </c>
      <c r="CT39">
        <f t="shared" si="38"/>
        <v>242.52</v>
      </c>
      <c r="CU39">
        <f t="shared" si="39"/>
        <v>0</v>
      </c>
      <c r="CV39">
        <f t="shared" si="40"/>
        <v>28.07</v>
      </c>
      <c r="CW39">
        <f t="shared" si="41"/>
        <v>0.1</v>
      </c>
      <c r="CX39">
        <f t="shared" si="42"/>
        <v>0</v>
      </c>
      <c r="CY39">
        <f t="shared" si="43"/>
        <v>76.63</v>
      </c>
      <c r="CZ39">
        <f t="shared" si="44"/>
        <v>48.5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78</v>
      </c>
      <c r="DW39" t="s">
        <v>78</v>
      </c>
      <c r="DX39">
        <v>1</v>
      </c>
      <c r="EE39">
        <v>25606052</v>
      </c>
      <c r="EF39">
        <v>6</v>
      </c>
      <c r="EG39" t="s">
        <v>18</v>
      </c>
      <c r="EH39">
        <v>0</v>
      </c>
      <c r="EI39" t="s">
        <v>3</v>
      </c>
      <c r="EJ39">
        <v>1</v>
      </c>
      <c r="EK39">
        <v>61001</v>
      </c>
      <c r="EL39" t="s">
        <v>72</v>
      </c>
      <c r="EM39" t="s">
        <v>73</v>
      </c>
      <c r="EO39" t="s">
        <v>3</v>
      </c>
      <c r="EQ39">
        <v>0</v>
      </c>
      <c r="ER39">
        <v>258.97000000000003</v>
      </c>
      <c r="ES39">
        <v>13.36</v>
      </c>
      <c r="ET39">
        <v>3.09</v>
      </c>
      <c r="EU39">
        <v>1.35</v>
      </c>
      <c r="EV39">
        <v>242.52</v>
      </c>
      <c r="EW39">
        <v>28.07</v>
      </c>
      <c r="EX39">
        <v>0.1</v>
      </c>
      <c r="EY39">
        <v>0</v>
      </c>
      <c r="FQ39">
        <v>0</v>
      </c>
      <c r="FR39">
        <f t="shared" si="45"/>
        <v>0</v>
      </c>
      <c r="FS39">
        <v>0</v>
      </c>
      <c r="FX39">
        <v>79</v>
      </c>
      <c r="FY39">
        <v>50</v>
      </c>
      <c r="GA39" t="s">
        <v>3</v>
      </c>
      <c r="GD39">
        <v>1</v>
      </c>
      <c r="GF39">
        <v>1818116479</v>
      </c>
      <c r="GG39">
        <v>2</v>
      </c>
      <c r="GH39">
        <v>1</v>
      </c>
      <c r="GI39">
        <v>-2</v>
      </c>
      <c r="GJ39">
        <v>0</v>
      </c>
      <c r="GK39">
        <v>0</v>
      </c>
      <c r="GL39">
        <f t="shared" si="46"/>
        <v>0</v>
      </c>
      <c r="GM39">
        <f t="shared" si="47"/>
        <v>228</v>
      </c>
      <c r="GN39">
        <f t="shared" si="48"/>
        <v>228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</v>
      </c>
      <c r="GX39">
        <f t="shared" si="52"/>
        <v>0</v>
      </c>
      <c r="HA39">
        <v>0</v>
      </c>
      <c r="HB39">
        <v>0</v>
      </c>
      <c r="HC39">
        <f t="shared" si="53"/>
        <v>0</v>
      </c>
      <c r="IK39">
        <v>0</v>
      </c>
    </row>
    <row r="40" spans="1:245" x14ac:dyDescent="0.25">
      <c r="A40">
        <v>17</v>
      </c>
      <c r="B40">
        <v>1</v>
      </c>
      <c r="C40">
        <f>ROW(SmtRes!A37)</f>
        <v>37</v>
      </c>
      <c r="D40">
        <f>ROW(EtalonRes!A37)</f>
        <v>37</v>
      </c>
      <c r="E40" t="s">
        <v>80</v>
      </c>
      <c r="F40" t="s">
        <v>81</v>
      </c>
      <c r="G40" t="s">
        <v>82</v>
      </c>
      <c r="H40" t="s">
        <v>83</v>
      </c>
      <c r="I40">
        <v>4.2</v>
      </c>
      <c r="J40">
        <v>0</v>
      </c>
      <c r="O40">
        <f t="shared" si="14"/>
        <v>172</v>
      </c>
      <c r="P40">
        <f t="shared" si="15"/>
        <v>0</v>
      </c>
      <c r="Q40">
        <f t="shared" si="16"/>
        <v>127</v>
      </c>
      <c r="R40">
        <f t="shared" si="17"/>
        <v>0</v>
      </c>
      <c r="S40">
        <f t="shared" si="18"/>
        <v>45</v>
      </c>
      <c r="T40">
        <f t="shared" si="19"/>
        <v>0</v>
      </c>
      <c r="U40">
        <f t="shared" si="20"/>
        <v>2.4263400000000002</v>
      </c>
      <c r="V40">
        <f t="shared" si="21"/>
        <v>0</v>
      </c>
      <c r="W40">
        <f t="shared" si="22"/>
        <v>0</v>
      </c>
      <c r="X40">
        <f t="shared" si="23"/>
        <v>0</v>
      </c>
      <c r="Y40">
        <f t="shared" si="24"/>
        <v>0</v>
      </c>
      <c r="AA40">
        <v>25996508</v>
      </c>
      <c r="AB40">
        <f t="shared" si="25"/>
        <v>40.94</v>
      </c>
      <c r="AC40">
        <f t="shared" si="26"/>
        <v>0</v>
      </c>
      <c r="AD40">
        <f>ROUND(((ET40)+ROUND(((EU40)*1.6),2)),2)</f>
        <v>30.15</v>
      </c>
      <c r="AE40">
        <f>ROUND(((EU40)+ROUND(((EU40)*1.6),2)),2)</f>
        <v>0</v>
      </c>
      <c r="AF40">
        <f>ROUND(((EV40)+ROUND(((EV40)*1.6),2)),2)</f>
        <v>10.79</v>
      </c>
      <c r="AG40">
        <f t="shared" si="30"/>
        <v>0</v>
      </c>
      <c r="AH40">
        <f t="shared" si="31"/>
        <v>0.57769999999999999</v>
      </c>
      <c r="AI40">
        <f t="shared" si="32"/>
        <v>0</v>
      </c>
      <c r="AJ40">
        <f t="shared" si="33"/>
        <v>0</v>
      </c>
      <c r="AK40">
        <v>40.94</v>
      </c>
      <c r="AL40">
        <v>0</v>
      </c>
      <c r="AM40">
        <v>30.15</v>
      </c>
      <c r="AN40">
        <v>0</v>
      </c>
      <c r="AO40">
        <v>4.1500000000000004</v>
      </c>
      <c r="AP40">
        <v>0</v>
      </c>
      <c r="AQ40">
        <v>0.57769999999999999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0</v>
      </c>
      <c r="BI40">
        <v>1</v>
      </c>
      <c r="BJ40" t="s">
        <v>84</v>
      </c>
      <c r="BM40">
        <v>700004</v>
      </c>
      <c r="BN40">
        <v>0</v>
      </c>
      <c r="BO40" t="s">
        <v>3</v>
      </c>
      <c r="BP40">
        <v>0</v>
      </c>
      <c r="BQ40">
        <v>19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34"/>
        <v>172</v>
      </c>
      <c r="CQ40">
        <f t="shared" si="35"/>
        <v>0</v>
      </c>
      <c r="CR40">
        <f t="shared" si="36"/>
        <v>30.15</v>
      </c>
      <c r="CS40">
        <f t="shared" si="37"/>
        <v>0</v>
      </c>
      <c r="CT40">
        <f t="shared" si="38"/>
        <v>10.79</v>
      </c>
      <c r="CU40">
        <f t="shared" si="39"/>
        <v>0</v>
      </c>
      <c r="CV40">
        <f t="shared" si="40"/>
        <v>0.57769999999999999</v>
      </c>
      <c r="CW40">
        <f t="shared" si="41"/>
        <v>0</v>
      </c>
      <c r="CX40">
        <f t="shared" si="42"/>
        <v>0</v>
      </c>
      <c r="CY40">
        <f t="shared" si="43"/>
        <v>0</v>
      </c>
      <c r="CZ40">
        <f t="shared" si="44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83</v>
      </c>
      <c r="DW40" t="s">
        <v>83</v>
      </c>
      <c r="DX40">
        <v>1</v>
      </c>
      <c r="EE40">
        <v>25606157</v>
      </c>
      <c r="EF40">
        <v>19</v>
      </c>
      <c r="EG40" t="s">
        <v>85</v>
      </c>
      <c r="EH40">
        <v>0</v>
      </c>
      <c r="EI40" t="s">
        <v>3</v>
      </c>
      <c r="EJ40">
        <v>1</v>
      </c>
      <c r="EK40">
        <v>700004</v>
      </c>
      <c r="EL40" t="s">
        <v>86</v>
      </c>
      <c r="EM40" t="s">
        <v>87</v>
      </c>
      <c r="EO40" t="s">
        <v>3</v>
      </c>
      <c r="EQ40">
        <v>0</v>
      </c>
      <c r="ER40">
        <v>40.94</v>
      </c>
      <c r="ES40">
        <v>0</v>
      </c>
      <c r="ET40">
        <v>30.15</v>
      </c>
      <c r="EU40">
        <v>0</v>
      </c>
      <c r="EV40">
        <v>4.1500000000000004</v>
      </c>
      <c r="EW40">
        <v>0.57769999999999999</v>
      </c>
      <c r="EX40">
        <v>0</v>
      </c>
      <c r="EY40">
        <v>0</v>
      </c>
      <c r="FQ40">
        <v>0</v>
      </c>
      <c r="FR40">
        <f t="shared" si="45"/>
        <v>0</v>
      </c>
      <c r="FS40">
        <v>0</v>
      </c>
      <c r="FX40">
        <v>0</v>
      </c>
      <c r="FY40">
        <v>0</v>
      </c>
      <c r="GA40" t="s">
        <v>3</v>
      </c>
      <c r="GD40">
        <v>1</v>
      </c>
      <c r="GF40">
        <v>-732115225</v>
      </c>
      <c r="GG40">
        <v>2</v>
      </c>
      <c r="GH40">
        <v>1</v>
      </c>
      <c r="GI40">
        <v>-2</v>
      </c>
      <c r="GJ40">
        <v>0</v>
      </c>
      <c r="GK40">
        <v>0</v>
      </c>
      <c r="GL40">
        <f t="shared" si="46"/>
        <v>0</v>
      </c>
      <c r="GM40">
        <f t="shared" si="47"/>
        <v>172</v>
      </c>
      <c r="GN40">
        <f t="shared" si="48"/>
        <v>172</v>
      </c>
      <c r="GO40">
        <f t="shared" si="49"/>
        <v>0</v>
      </c>
      <c r="GP40">
        <f t="shared" si="50"/>
        <v>0</v>
      </c>
      <c r="GR40">
        <v>0</v>
      </c>
      <c r="GS40">
        <v>3</v>
      </c>
      <c r="GT40">
        <v>0</v>
      </c>
      <c r="GU40" t="s">
        <v>3</v>
      </c>
      <c r="GV40">
        <f t="shared" si="51"/>
        <v>0</v>
      </c>
      <c r="GW40">
        <v>1</v>
      </c>
      <c r="GX40">
        <f t="shared" si="52"/>
        <v>0</v>
      </c>
      <c r="HA40">
        <v>0</v>
      </c>
      <c r="HB40">
        <v>0</v>
      </c>
      <c r="HC40">
        <f t="shared" si="53"/>
        <v>0</v>
      </c>
      <c r="IK40">
        <v>0</v>
      </c>
    </row>
    <row r="41" spans="1:245" x14ac:dyDescent="0.25">
      <c r="A41">
        <v>17</v>
      </c>
      <c r="B41">
        <v>1</v>
      </c>
      <c r="C41">
        <f>ROW(SmtRes!A38)</f>
        <v>38</v>
      </c>
      <c r="D41">
        <f>ROW(EtalonRes!A38)</f>
        <v>38</v>
      </c>
      <c r="E41" t="s">
        <v>88</v>
      </c>
      <c r="F41" t="s">
        <v>89</v>
      </c>
      <c r="G41" t="s">
        <v>90</v>
      </c>
      <c r="H41" t="s">
        <v>83</v>
      </c>
      <c r="I41">
        <v>4.2</v>
      </c>
      <c r="J41">
        <v>0</v>
      </c>
      <c r="O41">
        <f t="shared" si="14"/>
        <v>72</v>
      </c>
      <c r="P41">
        <f t="shared" si="15"/>
        <v>0</v>
      </c>
      <c r="Q41">
        <f t="shared" si="16"/>
        <v>72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25996508</v>
      </c>
      <c r="AB41">
        <f t="shared" si="25"/>
        <v>17.2</v>
      </c>
      <c r="AC41">
        <f t="shared" si="26"/>
        <v>0</v>
      </c>
      <c r="AD41">
        <f>ROUND(((ET41)+ROUND(((EU41)*1.85),2)),2)</f>
        <v>17.2</v>
      </c>
      <c r="AE41">
        <f>ROUND(((EU41)+ROUND(((EU41)*1.85),2)),2)</f>
        <v>0</v>
      </c>
      <c r="AF41">
        <f>ROUND(((EV41)+ROUND(((EV41)*1.85),2)),2)</f>
        <v>0</v>
      </c>
      <c r="AG41">
        <f t="shared" si="30"/>
        <v>0</v>
      </c>
      <c r="AH41">
        <f t="shared" si="31"/>
        <v>0</v>
      </c>
      <c r="AI41">
        <f t="shared" si="32"/>
        <v>0</v>
      </c>
      <c r="AJ41">
        <f t="shared" si="33"/>
        <v>0</v>
      </c>
      <c r="AK41">
        <v>17.2</v>
      </c>
      <c r="AL41">
        <v>0</v>
      </c>
      <c r="AM41">
        <v>17.2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91</v>
      </c>
      <c r="BM41">
        <v>700001</v>
      </c>
      <c r="BN41">
        <v>0</v>
      </c>
      <c r="BO41" t="s">
        <v>3</v>
      </c>
      <c r="BP41">
        <v>0</v>
      </c>
      <c r="BQ41">
        <v>10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72</v>
      </c>
      <c r="CQ41">
        <f t="shared" si="35"/>
        <v>0</v>
      </c>
      <c r="CR41">
        <f t="shared" si="36"/>
        <v>17.2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83</v>
      </c>
      <c r="DW41" t="s">
        <v>83</v>
      </c>
      <c r="DX41">
        <v>1</v>
      </c>
      <c r="EE41">
        <v>25605907</v>
      </c>
      <c r="EF41">
        <v>10</v>
      </c>
      <c r="EG41" t="s">
        <v>92</v>
      </c>
      <c r="EH41">
        <v>0</v>
      </c>
      <c r="EI41" t="s">
        <v>3</v>
      </c>
      <c r="EJ41">
        <v>1</v>
      </c>
      <c r="EK41">
        <v>700001</v>
      </c>
      <c r="EL41" t="s">
        <v>93</v>
      </c>
      <c r="EM41" t="s">
        <v>94</v>
      </c>
      <c r="EO41" t="s">
        <v>3</v>
      </c>
      <c r="EQ41">
        <v>0</v>
      </c>
      <c r="ER41">
        <v>17.2</v>
      </c>
      <c r="ES41">
        <v>0</v>
      </c>
      <c r="ET41">
        <v>17.2</v>
      </c>
      <c r="EU41">
        <v>0</v>
      </c>
      <c r="EV41">
        <v>0</v>
      </c>
      <c r="EW41">
        <v>0</v>
      </c>
      <c r="EX41">
        <v>0</v>
      </c>
      <c r="EY41">
        <v>0</v>
      </c>
      <c r="FQ41">
        <v>0</v>
      </c>
      <c r="FR41">
        <f t="shared" si="45"/>
        <v>0</v>
      </c>
      <c r="FS41">
        <v>0</v>
      </c>
      <c r="FX41">
        <v>0</v>
      </c>
      <c r="FY41">
        <v>0</v>
      </c>
      <c r="GA41" t="s">
        <v>3</v>
      </c>
      <c r="GD41">
        <v>1</v>
      </c>
      <c r="GF41">
        <v>-6412842</v>
      </c>
      <c r="GG41">
        <v>2</v>
      </c>
      <c r="GH41">
        <v>1</v>
      </c>
      <c r="GI41">
        <v>-2</v>
      </c>
      <c r="GJ41">
        <v>0</v>
      </c>
      <c r="GK41">
        <v>0</v>
      </c>
      <c r="GL41">
        <f t="shared" si="46"/>
        <v>0</v>
      </c>
      <c r="GM41">
        <f t="shared" si="47"/>
        <v>72</v>
      </c>
      <c r="GN41">
        <f t="shared" si="48"/>
        <v>72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HC41">
        <f t="shared" si="53"/>
        <v>0</v>
      </c>
      <c r="IK41">
        <v>0</v>
      </c>
    </row>
    <row r="42" spans="1:245" x14ac:dyDescent="0.25">
      <c r="A42">
        <v>17</v>
      </c>
      <c r="B42">
        <v>1</v>
      </c>
      <c r="C42">
        <f>ROW(SmtRes!A45)</f>
        <v>45</v>
      </c>
      <c r="D42">
        <f>ROW(EtalonRes!A46)</f>
        <v>46</v>
      </c>
      <c r="E42" t="s">
        <v>95</v>
      </c>
      <c r="F42" t="s">
        <v>96</v>
      </c>
      <c r="G42" t="s">
        <v>97</v>
      </c>
      <c r="H42" t="s">
        <v>98</v>
      </c>
      <c r="I42">
        <f>ROUND(1.89/100,9)</f>
        <v>1.89E-2</v>
      </c>
      <c r="J42">
        <v>0</v>
      </c>
      <c r="O42">
        <f t="shared" si="14"/>
        <v>593</v>
      </c>
      <c r="P42">
        <f t="shared" si="15"/>
        <v>563</v>
      </c>
      <c r="Q42">
        <f t="shared" si="16"/>
        <v>8</v>
      </c>
      <c r="R42">
        <f t="shared" si="17"/>
        <v>0</v>
      </c>
      <c r="S42">
        <f t="shared" si="18"/>
        <v>22</v>
      </c>
      <c r="T42">
        <f t="shared" si="19"/>
        <v>0</v>
      </c>
      <c r="U42">
        <f t="shared" si="20"/>
        <v>2.4995250000000002</v>
      </c>
      <c r="V42">
        <f t="shared" si="21"/>
        <v>0</v>
      </c>
      <c r="W42">
        <f t="shared" si="22"/>
        <v>0</v>
      </c>
      <c r="X42">
        <f t="shared" si="23"/>
        <v>23</v>
      </c>
      <c r="Y42">
        <f t="shared" si="24"/>
        <v>12</v>
      </c>
      <c r="AA42">
        <v>25996508</v>
      </c>
      <c r="AB42">
        <f t="shared" si="25"/>
        <v>31378.04</v>
      </c>
      <c r="AC42">
        <f t="shared" si="26"/>
        <v>29767.87</v>
      </c>
      <c r="AD42">
        <f>ROUND(((((ET42*1.25))-((EU42*1.25)))+AE42),2)</f>
        <v>423.89</v>
      </c>
      <c r="AE42">
        <f>ROUND(((EU42*1.25)),2)</f>
        <v>0</v>
      </c>
      <c r="AF42">
        <f>ROUND(((EV42*1.15)),2)</f>
        <v>1186.28</v>
      </c>
      <c r="AG42">
        <f t="shared" si="30"/>
        <v>0</v>
      </c>
      <c r="AH42">
        <f>((EW42*1.15))</f>
        <v>132.25</v>
      </c>
      <c r="AI42">
        <f>((EX42*1.25))</f>
        <v>0</v>
      </c>
      <c r="AJ42">
        <f t="shared" si="33"/>
        <v>0</v>
      </c>
      <c r="AK42">
        <v>31138.53</v>
      </c>
      <c r="AL42">
        <v>29767.87</v>
      </c>
      <c r="AM42">
        <v>339.11</v>
      </c>
      <c r="AN42">
        <v>0</v>
      </c>
      <c r="AO42">
        <v>1031.55</v>
      </c>
      <c r="AP42">
        <v>0</v>
      </c>
      <c r="AQ42">
        <v>115</v>
      </c>
      <c r="AR42">
        <v>0</v>
      </c>
      <c r="AS42">
        <v>0</v>
      </c>
      <c r="AT42">
        <v>106</v>
      </c>
      <c r="AU42">
        <v>54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D42" t="s">
        <v>3</v>
      </c>
      <c r="BE42" t="s">
        <v>3</v>
      </c>
      <c r="BF42" t="s">
        <v>3</v>
      </c>
      <c r="BG42" t="s">
        <v>3</v>
      </c>
      <c r="BH42">
        <v>0</v>
      </c>
      <c r="BI42">
        <v>1</v>
      </c>
      <c r="BJ42" t="s">
        <v>99</v>
      </c>
      <c r="BM42">
        <v>10001</v>
      </c>
      <c r="BN42">
        <v>0</v>
      </c>
      <c r="BO42" t="s">
        <v>3</v>
      </c>
      <c r="BP42">
        <v>0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118</v>
      </c>
      <c r="CA42">
        <v>63</v>
      </c>
      <c r="CE42">
        <v>0</v>
      </c>
      <c r="CF42">
        <v>0</v>
      </c>
      <c r="CG42">
        <v>0</v>
      </c>
      <c r="CM42">
        <v>0</v>
      </c>
      <c r="CN42" t="s">
        <v>763</v>
      </c>
      <c r="CO42">
        <v>0</v>
      </c>
      <c r="CP42">
        <f t="shared" si="34"/>
        <v>593</v>
      </c>
      <c r="CQ42">
        <f t="shared" si="35"/>
        <v>29767.87</v>
      </c>
      <c r="CR42">
        <f t="shared" si="36"/>
        <v>423.89</v>
      </c>
      <c r="CS42">
        <f t="shared" si="37"/>
        <v>0</v>
      </c>
      <c r="CT42">
        <f t="shared" si="38"/>
        <v>1186.28</v>
      </c>
      <c r="CU42">
        <f t="shared" si="39"/>
        <v>0</v>
      </c>
      <c r="CV42">
        <f t="shared" si="40"/>
        <v>132.25</v>
      </c>
      <c r="CW42">
        <f t="shared" si="41"/>
        <v>0</v>
      </c>
      <c r="CX42">
        <f t="shared" si="42"/>
        <v>0</v>
      </c>
      <c r="CY42">
        <f t="shared" si="43"/>
        <v>23.32</v>
      </c>
      <c r="CZ42">
        <f t="shared" si="44"/>
        <v>11.88</v>
      </c>
      <c r="DC42" t="s">
        <v>3</v>
      </c>
      <c r="DD42" t="s">
        <v>3</v>
      </c>
      <c r="DE42" t="s">
        <v>100</v>
      </c>
      <c r="DF42" t="s">
        <v>100</v>
      </c>
      <c r="DG42" t="s">
        <v>101</v>
      </c>
      <c r="DH42" t="s">
        <v>3</v>
      </c>
      <c r="DI42" t="s">
        <v>101</v>
      </c>
      <c r="DJ42" t="s">
        <v>100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98</v>
      </c>
      <c r="DW42" t="s">
        <v>98</v>
      </c>
      <c r="DX42">
        <v>1</v>
      </c>
      <c r="EE42">
        <v>25605969</v>
      </c>
      <c r="EF42">
        <v>2</v>
      </c>
      <c r="EG42" t="s">
        <v>102</v>
      </c>
      <c r="EH42">
        <v>0</v>
      </c>
      <c r="EI42" t="s">
        <v>3</v>
      </c>
      <c r="EJ42">
        <v>1</v>
      </c>
      <c r="EK42">
        <v>10001</v>
      </c>
      <c r="EL42" t="s">
        <v>103</v>
      </c>
      <c r="EM42" t="s">
        <v>104</v>
      </c>
      <c r="EO42" t="s">
        <v>105</v>
      </c>
      <c r="EQ42">
        <v>0</v>
      </c>
      <c r="ER42">
        <v>31138.53</v>
      </c>
      <c r="ES42">
        <v>29767.87</v>
      </c>
      <c r="ET42">
        <v>339.11</v>
      </c>
      <c r="EU42">
        <v>0</v>
      </c>
      <c r="EV42">
        <v>1031.55</v>
      </c>
      <c r="EW42">
        <v>115</v>
      </c>
      <c r="EX42">
        <v>0</v>
      </c>
      <c r="EY42">
        <v>0</v>
      </c>
      <c r="FQ42">
        <v>0</v>
      </c>
      <c r="FR42">
        <f t="shared" si="45"/>
        <v>0</v>
      </c>
      <c r="FS42">
        <v>0</v>
      </c>
      <c r="FT42" t="s">
        <v>106</v>
      </c>
      <c r="FU42" t="s">
        <v>107</v>
      </c>
      <c r="FX42">
        <v>106.2</v>
      </c>
      <c r="FY42">
        <v>53.55</v>
      </c>
      <c r="GA42" t="s">
        <v>3</v>
      </c>
      <c r="GD42">
        <v>1</v>
      </c>
      <c r="GF42">
        <v>2069280080</v>
      </c>
      <c r="GG42">
        <v>2</v>
      </c>
      <c r="GH42">
        <v>1</v>
      </c>
      <c r="GI42">
        <v>-2</v>
      </c>
      <c r="GJ42">
        <v>0</v>
      </c>
      <c r="GK42">
        <v>0</v>
      </c>
      <c r="GL42">
        <f t="shared" si="46"/>
        <v>0</v>
      </c>
      <c r="GM42">
        <f t="shared" si="47"/>
        <v>628</v>
      </c>
      <c r="GN42">
        <f t="shared" si="48"/>
        <v>628</v>
      </c>
      <c r="GO42">
        <f t="shared" si="49"/>
        <v>0</v>
      </c>
      <c r="GP42">
        <f t="shared" si="50"/>
        <v>0</v>
      </c>
      <c r="GR42">
        <v>0</v>
      </c>
      <c r="GS42">
        <v>3</v>
      </c>
      <c r="GT42">
        <v>0</v>
      </c>
      <c r="GU42" t="s">
        <v>3</v>
      </c>
      <c r="GV42">
        <f t="shared" si="51"/>
        <v>0</v>
      </c>
      <c r="GW42">
        <v>1</v>
      </c>
      <c r="GX42">
        <f t="shared" si="52"/>
        <v>0</v>
      </c>
      <c r="HA42">
        <v>0</v>
      </c>
      <c r="HB42">
        <v>0</v>
      </c>
      <c r="HC42">
        <f t="shared" si="53"/>
        <v>0</v>
      </c>
      <c r="IK42">
        <v>0</v>
      </c>
    </row>
    <row r="43" spans="1:245" x14ac:dyDescent="0.25">
      <c r="A43">
        <v>18</v>
      </c>
      <c r="B43">
        <v>1</v>
      </c>
      <c r="C43">
        <v>44</v>
      </c>
      <c r="E43" t="s">
        <v>108</v>
      </c>
      <c r="F43" t="s">
        <v>109</v>
      </c>
      <c r="G43" t="s">
        <v>110</v>
      </c>
      <c r="H43" t="s">
        <v>111</v>
      </c>
      <c r="I43">
        <f>I42*J43</f>
        <v>-1.8900000000000001</v>
      </c>
      <c r="J43">
        <v>-100</v>
      </c>
      <c r="O43">
        <f t="shared" si="14"/>
        <v>-502</v>
      </c>
      <c r="P43">
        <f t="shared" si="15"/>
        <v>-502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25996508</v>
      </c>
      <c r="AB43">
        <f t="shared" si="25"/>
        <v>265.75</v>
      </c>
      <c r="AC43">
        <f t="shared" si="26"/>
        <v>265.75</v>
      </c>
      <c r="AD43">
        <f>ROUND((((ET43)-(EU43))+AE43),2)</f>
        <v>0</v>
      </c>
      <c r="AE43">
        <f t="shared" ref="AE43:AF45" si="54">ROUND((EU43),2)</f>
        <v>0</v>
      </c>
      <c r="AF43">
        <f t="shared" si="54"/>
        <v>0</v>
      </c>
      <c r="AG43">
        <f t="shared" si="30"/>
        <v>0</v>
      </c>
      <c r="AH43">
        <f t="shared" ref="AH43:AI45" si="55">(EW43)</f>
        <v>0</v>
      </c>
      <c r="AI43">
        <f t="shared" si="55"/>
        <v>0</v>
      </c>
      <c r="AJ43">
        <f t="shared" si="33"/>
        <v>0</v>
      </c>
      <c r="AK43">
        <v>265.75</v>
      </c>
      <c r="AL43">
        <v>265.75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112</v>
      </c>
      <c r="BM43">
        <v>500001</v>
      </c>
      <c r="BN43">
        <v>0</v>
      </c>
      <c r="BO43" t="s">
        <v>3</v>
      </c>
      <c r="BP43">
        <v>0</v>
      </c>
      <c r="BQ43">
        <v>8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-502</v>
      </c>
      <c r="CQ43">
        <f t="shared" si="35"/>
        <v>265.75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111</v>
      </c>
      <c r="DW43" t="s">
        <v>111</v>
      </c>
      <c r="DX43">
        <v>1</v>
      </c>
      <c r="EE43">
        <v>25605902</v>
      </c>
      <c r="EF43">
        <v>8</v>
      </c>
      <c r="EG43" t="s">
        <v>113</v>
      </c>
      <c r="EH43">
        <v>0</v>
      </c>
      <c r="EI43" t="s">
        <v>3</v>
      </c>
      <c r="EJ43">
        <v>1</v>
      </c>
      <c r="EK43">
        <v>500001</v>
      </c>
      <c r="EL43" t="s">
        <v>114</v>
      </c>
      <c r="EM43" t="s">
        <v>115</v>
      </c>
      <c r="EO43" t="s">
        <v>3</v>
      </c>
      <c r="EQ43">
        <v>0</v>
      </c>
      <c r="ER43">
        <v>265.75</v>
      </c>
      <c r="ES43">
        <v>265.75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5"/>
        <v>0</v>
      </c>
      <c r="FS43">
        <v>0</v>
      </c>
      <c r="FX43">
        <v>0</v>
      </c>
      <c r="FY43">
        <v>0</v>
      </c>
      <c r="GA43" t="s">
        <v>3</v>
      </c>
      <c r="GD43">
        <v>1</v>
      </c>
      <c r="GF43">
        <v>364457731</v>
      </c>
      <c r="GG43">
        <v>2</v>
      </c>
      <c r="GH43">
        <v>1</v>
      </c>
      <c r="GI43">
        <v>-2</v>
      </c>
      <c r="GJ43">
        <v>0</v>
      </c>
      <c r="GK43">
        <v>0</v>
      </c>
      <c r="GL43">
        <f t="shared" si="46"/>
        <v>0</v>
      </c>
      <c r="GM43">
        <f t="shared" si="47"/>
        <v>-502</v>
      </c>
      <c r="GN43">
        <f t="shared" si="48"/>
        <v>-502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HC43">
        <f t="shared" si="53"/>
        <v>0</v>
      </c>
      <c r="IK43">
        <v>0</v>
      </c>
    </row>
    <row r="44" spans="1:245" x14ac:dyDescent="0.25">
      <c r="A44">
        <v>17</v>
      </c>
      <c r="B44">
        <v>1</v>
      </c>
      <c r="E44" t="s">
        <v>116</v>
      </c>
      <c r="F44" t="s">
        <v>117</v>
      </c>
      <c r="G44" t="s">
        <v>118</v>
      </c>
      <c r="H44" t="s">
        <v>119</v>
      </c>
      <c r="I44">
        <v>1</v>
      </c>
      <c r="J44">
        <v>0</v>
      </c>
      <c r="O44">
        <f t="shared" si="14"/>
        <v>1628</v>
      </c>
      <c r="P44">
        <f t="shared" si="15"/>
        <v>1628</v>
      </c>
      <c r="Q44">
        <f t="shared" si="16"/>
        <v>0</v>
      </c>
      <c r="R44">
        <f t="shared" si="17"/>
        <v>0</v>
      </c>
      <c r="S44">
        <f t="shared" si="18"/>
        <v>0</v>
      </c>
      <c r="T44">
        <f t="shared" si="19"/>
        <v>0</v>
      </c>
      <c r="U44">
        <f t="shared" si="20"/>
        <v>0</v>
      </c>
      <c r="V44">
        <f t="shared" si="21"/>
        <v>0</v>
      </c>
      <c r="W44">
        <f t="shared" si="22"/>
        <v>8</v>
      </c>
      <c r="X44">
        <f t="shared" si="23"/>
        <v>0</v>
      </c>
      <c r="Y44">
        <f t="shared" si="24"/>
        <v>0</v>
      </c>
      <c r="AA44">
        <v>25996508</v>
      </c>
      <c r="AB44">
        <f t="shared" si="25"/>
        <v>1628.37</v>
      </c>
      <c r="AC44">
        <f t="shared" si="26"/>
        <v>1628.37</v>
      </c>
      <c r="AD44">
        <f>ROUND((((ET44)-(EU44))+AE44),2)</f>
        <v>0</v>
      </c>
      <c r="AE44">
        <f t="shared" si="54"/>
        <v>0</v>
      </c>
      <c r="AF44">
        <f t="shared" si="54"/>
        <v>0</v>
      </c>
      <c r="AG44">
        <f t="shared" si="30"/>
        <v>0</v>
      </c>
      <c r="AH44">
        <f t="shared" si="55"/>
        <v>0</v>
      </c>
      <c r="AI44">
        <f t="shared" si="55"/>
        <v>0</v>
      </c>
      <c r="AJ44">
        <f t="shared" si="33"/>
        <v>8.4</v>
      </c>
      <c r="AK44">
        <v>1628.37</v>
      </c>
      <c r="AL44">
        <v>1628.37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8.4</v>
      </c>
      <c r="AT44">
        <v>0</v>
      </c>
      <c r="AU44">
        <v>0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D44" t="s">
        <v>3</v>
      </c>
      <c r="BE44" t="s">
        <v>3</v>
      </c>
      <c r="BF44" t="s">
        <v>3</v>
      </c>
      <c r="BG44" t="s">
        <v>3</v>
      </c>
      <c r="BH44">
        <v>3</v>
      </c>
      <c r="BI44">
        <v>1</v>
      </c>
      <c r="BJ44" t="s">
        <v>120</v>
      </c>
      <c r="BM44">
        <v>500001</v>
      </c>
      <c r="BN44">
        <v>0</v>
      </c>
      <c r="BO44" t="s">
        <v>3</v>
      </c>
      <c r="BP44">
        <v>0</v>
      </c>
      <c r="BQ44">
        <v>8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0</v>
      </c>
      <c r="CA44">
        <v>0</v>
      </c>
      <c r="CE44">
        <v>0</v>
      </c>
      <c r="CF44">
        <v>0</v>
      </c>
      <c r="CG44">
        <v>0</v>
      </c>
      <c r="CM44">
        <v>0</v>
      </c>
      <c r="CN44" t="s">
        <v>3</v>
      </c>
      <c r="CO44">
        <v>0</v>
      </c>
      <c r="CP44">
        <f t="shared" si="34"/>
        <v>1628</v>
      </c>
      <c r="CQ44">
        <f t="shared" si="35"/>
        <v>1628.37</v>
      </c>
      <c r="CR44">
        <f t="shared" si="36"/>
        <v>0</v>
      </c>
      <c r="CS44">
        <f t="shared" si="37"/>
        <v>0</v>
      </c>
      <c r="CT44">
        <f t="shared" si="38"/>
        <v>0</v>
      </c>
      <c r="CU44">
        <f t="shared" si="39"/>
        <v>0</v>
      </c>
      <c r="CV44">
        <f t="shared" si="40"/>
        <v>0</v>
      </c>
      <c r="CW44">
        <f t="shared" si="41"/>
        <v>0</v>
      </c>
      <c r="CX44">
        <f t="shared" si="42"/>
        <v>8.4</v>
      </c>
      <c r="CY44">
        <f t="shared" si="43"/>
        <v>0</v>
      </c>
      <c r="CZ44">
        <f t="shared" si="44"/>
        <v>0</v>
      </c>
      <c r="DC44" t="s">
        <v>3</v>
      </c>
      <c r="DD44" t="s">
        <v>3</v>
      </c>
      <c r="DE44" t="s">
        <v>3</v>
      </c>
      <c r="DF44" t="s">
        <v>3</v>
      </c>
      <c r="DG44" t="s">
        <v>3</v>
      </c>
      <c r="DH44" t="s">
        <v>3</v>
      </c>
      <c r="DI44" t="s">
        <v>3</v>
      </c>
      <c r="DJ44" t="s">
        <v>3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119</v>
      </c>
      <c r="DW44" t="s">
        <v>119</v>
      </c>
      <c r="DX44">
        <v>1</v>
      </c>
      <c r="EE44">
        <v>25605902</v>
      </c>
      <c r="EF44">
        <v>8</v>
      </c>
      <c r="EG44" t="s">
        <v>113</v>
      </c>
      <c r="EH44">
        <v>0</v>
      </c>
      <c r="EI44" t="s">
        <v>3</v>
      </c>
      <c r="EJ44">
        <v>1</v>
      </c>
      <c r="EK44">
        <v>500001</v>
      </c>
      <c r="EL44" t="s">
        <v>114</v>
      </c>
      <c r="EM44" t="s">
        <v>115</v>
      </c>
      <c r="EO44" t="s">
        <v>3</v>
      </c>
      <c r="EQ44">
        <v>0</v>
      </c>
      <c r="ER44">
        <v>1628.37</v>
      </c>
      <c r="ES44">
        <v>1628.37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FQ44">
        <v>0</v>
      </c>
      <c r="FR44">
        <f t="shared" si="45"/>
        <v>0</v>
      </c>
      <c r="FS44">
        <v>0</v>
      </c>
      <c r="FX44">
        <v>0</v>
      </c>
      <c r="FY44">
        <v>0</v>
      </c>
      <c r="GA44" t="s">
        <v>3</v>
      </c>
      <c r="GD44">
        <v>1</v>
      </c>
      <c r="GF44">
        <v>-956434510</v>
      </c>
      <c r="GG44">
        <v>2</v>
      </c>
      <c r="GH44">
        <v>1</v>
      </c>
      <c r="GI44">
        <v>-2</v>
      </c>
      <c r="GJ44">
        <v>0</v>
      </c>
      <c r="GK44">
        <v>0</v>
      </c>
      <c r="GL44">
        <f t="shared" si="46"/>
        <v>0</v>
      </c>
      <c r="GM44">
        <f t="shared" si="47"/>
        <v>1628</v>
      </c>
      <c r="GN44">
        <f t="shared" si="48"/>
        <v>1628</v>
      </c>
      <c r="GO44">
        <f t="shared" si="49"/>
        <v>0</v>
      </c>
      <c r="GP44">
        <f t="shared" si="50"/>
        <v>0</v>
      </c>
      <c r="GR44">
        <v>0</v>
      </c>
      <c r="GS44">
        <v>3</v>
      </c>
      <c r="GT44">
        <v>0</v>
      </c>
      <c r="GU44" t="s">
        <v>3</v>
      </c>
      <c r="GV44">
        <f t="shared" si="51"/>
        <v>0</v>
      </c>
      <c r="GW44">
        <v>1</v>
      </c>
      <c r="GX44">
        <f t="shared" si="52"/>
        <v>0</v>
      </c>
      <c r="HA44">
        <v>0</v>
      </c>
      <c r="HB44">
        <v>0</v>
      </c>
      <c r="HC44">
        <f t="shared" si="53"/>
        <v>0</v>
      </c>
      <c r="IK44">
        <v>0</v>
      </c>
    </row>
    <row r="45" spans="1:245" x14ac:dyDescent="0.25">
      <c r="A45">
        <v>17</v>
      </c>
      <c r="B45">
        <v>1</v>
      </c>
      <c r="C45">
        <f>ROW(SmtRes!A52)</f>
        <v>52</v>
      </c>
      <c r="D45">
        <f>ROW(EtalonRes!A53)</f>
        <v>53</v>
      </c>
      <c r="E45" t="s">
        <v>121</v>
      </c>
      <c r="F45" t="s">
        <v>122</v>
      </c>
      <c r="G45" t="s">
        <v>123</v>
      </c>
      <c r="H45" t="s">
        <v>124</v>
      </c>
      <c r="I45">
        <f>ROUND(7.6/100,9)</f>
        <v>7.5999999999999998E-2</v>
      </c>
      <c r="J45">
        <v>0</v>
      </c>
      <c r="O45">
        <f t="shared" si="14"/>
        <v>1007</v>
      </c>
      <c r="P45">
        <f t="shared" si="15"/>
        <v>900</v>
      </c>
      <c r="Q45">
        <f t="shared" si="16"/>
        <v>4</v>
      </c>
      <c r="R45">
        <f t="shared" si="17"/>
        <v>2</v>
      </c>
      <c r="S45">
        <f t="shared" si="18"/>
        <v>103</v>
      </c>
      <c r="T45">
        <f t="shared" si="19"/>
        <v>0</v>
      </c>
      <c r="U45">
        <f t="shared" si="20"/>
        <v>9.92788</v>
      </c>
      <c r="V45">
        <f t="shared" si="21"/>
        <v>0.22875999999999999</v>
      </c>
      <c r="W45">
        <f t="shared" si="22"/>
        <v>0</v>
      </c>
      <c r="X45">
        <f t="shared" si="23"/>
        <v>83</v>
      </c>
      <c r="Y45">
        <f t="shared" si="24"/>
        <v>53</v>
      </c>
      <c r="AA45">
        <v>25996508</v>
      </c>
      <c r="AB45">
        <f t="shared" si="25"/>
        <v>13237.82</v>
      </c>
      <c r="AC45">
        <f t="shared" si="26"/>
        <v>11839.21</v>
      </c>
      <c r="AD45">
        <f>ROUND((((ET45)-(EU45))+AE45),2)</f>
        <v>46.59</v>
      </c>
      <c r="AE45">
        <f t="shared" si="54"/>
        <v>31.88</v>
      </c>
      <c r="AF45">
        <f t="shared" si="54"/>
        <v>1352.02</v>
      </c>
      <c r="AG45">
        <f t="shared" si="30"/>
        <v>0</v>
      </c>
      <c r="AH45">
        <f t="shared" si="55"/>
        <v>130.63</v>
      </c>
      <c r="AI45">
        <f t="shared" si="55"/>
        <v>3.01</v>
      </c>
      <c r="AJ45">
        <f t="shared" si="33"/>
        <v>0</v>
      </c>
      <c r="AK45">
        <v>13237.82</v>
      </c>
      <c r="AL45">
        <v>11839.21</v>
      </c>
      <c r="AM45">
        <v>46.59</v>
      </c>
      <c r="AN45">
        <v>31.88</v>
      </c>
      <c r="AO45">
        <v>1352.02</v>
      </c>
      <c r="AP45">
        <v>0</v>
      </c>
      <c r="AQ45">
        <v>130.63</v>
      </c>
      <c r="AR45">
        <v>3.01</v>
      </c>
      <c r="AS45">
        <v>0</v>
      </c>
      <c r="AT45">
        <v>79</v>
      </c>
      <c r="AU45">
        <v>50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125</v>
      </c>
      <c r="BM45">
        <v>61001</v>
      </c>
      <c r="BN45">
        <v>0</v>
      </c>
      <c r="BO45" t="s">
        <v>3</v>
      </c>
      <c r="BP45">
        <v>0</v>
      </c>
      <c r="BQ45">
        <v>6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79</v>
      </c>
      <c r="CA45">
        <v>50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1007</v>
      </c>
      <c r="CQ45">
        <f t="shared" si="35"/>
        <v>11839.21</v>
      </c>
      <c r="CR45">
        <f t="shared" si="36"/>
        <v>46.59</v>
      </c>
      <c r="CS45">
        <f t="shared" si="37"/>
        <v>31.88</v>
      </c>
      <c r="CT45">
        <f t="shared" si="38"/>
        <v>1352.02</v>
      </c>
      <c r="CU45">
        <f t="shared" si="39"/>
        <v>0</v>
      </c>
      <c r="CV45">
        <f t="shared" si="40"/>
        <v>130.63</v>
      </c>
      <c r="CW45">
        <f t="shared" si="41"/>
        <v>3.01</v>
      </c>
      <c r="CX45">
        <f t="shared" si="42"/>
        <v>0</v>
      </c>
      <c r="CY45">
        <f t="shared" si="43"/>
        <v>82.95</v>
      </c>
      <c r="CZ45">
        <f t="shared" si="44"/>
        <v>52.5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124</v>
      </c>
      <c r="DW45" t="s">
        <v>124</v>
      </c>
      <c r="DX45">
        <v>1</v>
      </c>
      <c r="EE45">
        <v>25606052</v>
      </c>
      <c r="EF45">
        <v>6</v>
      </c>
      <c r="EG45" t="s">
        <v>18</v>
      </c>
      <c r="EH45">
        <v>0</v>
      </c>
      <c r="EI45" t="s">
        <v>3</v>
      </c>
      <c r="EJ45">
        <v>1</v>
      </c>
      <c r="EK45">
        <v>61001</v>
      </c>
      <c r="EL45" t="s">
        <v>72</v>
      </c>
      <c r="EM45" t="s">
        <v>73</v>
      </c>
      <c r="EO45" t="s">
        <v>3</v>
      </c>
      <c r="EQ45">
        <v>0</v>
      </c>
      <c r="ER45">
        <v>13237.82</v>
      </c>
      <c r="ES45">
        <v>11839.21</v>
      </c>
      <c r="ET45">
        <v>46.59</v>
      </c>
      <c r="EU45">
        <v>31.88</v>
      </c>
      <c r="EV45">
        <v>1352.02</v>
      </c>
      <c r="EW45">
        <v>130.63</v>
      </c>
      <c r="EX45">
        <v>3.01</v>
      </c>
      <c r="EY45">
        <v>0</v>
      </c>
      <c r="FQ45">
        <v>0</v>
      </c>
      <c r="FR45">
        <f t="shared" si="45"/>
        <v>0</v>
      </c>
      <c r="FS45">
        <v>0</v>
      </c>
      <c r="FX45">
        <v>79</v>
      </c>
      <c r="FY45">
        <v>50</v>
      </c>
      <c r="GA45" t="s">
        <v>3</v>
      </c>
      <c r="GD45">
        <v>1</v>
      </c>
      <c r="GF45">
        <v>750129142</v>
      </c>
      <c r="GG45">
        <v>2</v>
      </c>
      <c r="GH45">
        <v>1</v>
      </c>
      <c r="GI45">
        <v>-2</v>
      </c>
      <c r="GJ45">
        <v>0</v>
      </c>
      <c r="GK45">
        <v>0</v>
      </c>
      <c r="GL45">
        <f t="shared" si="46"/>
        <v>0</v>
      </c>
      <c r="GM45">
        <f t="shared" si="47"/>
        <v>1143</v>
      </c>
      <c r="GN45">
        <f t="shared" si="48"/>
        <v>1143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HC45">
        <f t="shared" si="53"/>
        <v>0</v>
      </c>
      <c r="IK45">
        <v>0</v>
      </c>
    </row>
    <row r="46" spans="1:245" x14ac:dyDescent="0.25">
      <c r="A46">
        <v>17</v>
      </c>
      <c r="B46">
        <v>1</v>
      </c>
      <c r="C46">
        <f>ROW(SmtRes!A71)</f>
        <v>71</v>
      </c>
      <c r="D46">
        <f>ROW(EtalonRes!A73)</f>
        <v>73</v>
      </c>
      <c r="E46" t="s">
        <v>126</v>
      </c>
      <c r="F46" t="s">
        <v>127</v>
      </c>
      <c r="G46" t="s">
        <v>128</v>
      </c>
      <c r="H46" t="s">
        <v>129</v>
      </c>
      <c r="I46">
        <f>ROUND(15/100,9)</f>
        <v>0.15</v>
      </c>
      <c r="J46">
        <v>0</v>
      </c>
      <c r="O46">
        <f t="shared" si="14"/>
        <v>1233</v>
      </c>
      <c r="P46">
        <f t="shared" si="15"/>
        <v>1062</v>
      </c>
      <c r="Q46">
        <f t="shared" si="16"/>
        <v>8</v>
      </c>
      <c r="R46">
        <f t="shared" si="17"/>
        <v>0</v>
      </c>
      <c r="S46">
        <f t="shared" si="18"/>
        <v>163</v>
      </c>
      <c r="T46">
        <f t="shared" si="19"/>
        <v>0</v>
      </c>
      <c r="U46">
        <f t="shared" si="20"/>
        <v>17.939999999999998</v>
      </c>
      <c r="V46">
        <f t="shared" si="21"/>
        <v>0</v>
      </c>
      <c r="W46">
        <f t="shared" si="22"/>
        <v>0</v>
      </c>
      <c r="X46">
        <f t="shared" si="23"/>
        <v>173</v>
      </c>
      <c r="Y46">
        <f t="shared" si="24"/>
        <v>88</v>
      </c>
      <c r="AA46">
        <v>25996508</v>
      </c>
      <c r="AB46">
        <f t="shared" si="25"/>
        <v>8219.94</v>
      </c>
      <c r="AC46">
        <f t="shared" si="26"/>
        <v>7079.79</v>
      </c>
      <c r="AD46">
        <f>ROUND(((((ET46*1.25))-((EU46*1.25)))+AE46),2)</f>
        <v>55.38</v>
      </c>
      <c r="AE46">
        <f>ROUND(((EU46*1.25)),2)</f>
        <v>0</v>
      </c>
      <c r="AF46">
        <f>ROUND(((EV46*1.15)),2)</f>
        <v>1084.77</v>
      </c>
      <c r="AG46">
        <f t="shared" si="30"/>
        <v>0</v>
      </c>
      <c r="AH46">
        <f>((EW46*1.15))</f>
        <v>119.6</v>
      </c>
      <c r="AI46">
        <f>((EX46*1.25))</f>
        <v>0</v>
      </c>
      <c r="AJ46">
        <f t="shared" si="33"/>
        <v>0</v>
      </c>
      <c r="AK46">
        <v>8067.37</v>
      </c>
      <c r="AL46">
        <v>7079.79</v>
      </c>
      <c r="AM46">
        <v>44.3</v>
      </c>
      <c r="AN46">
        <v>0</v>
      </c>
      <c r="AO46">
        <v>943.28</v>
      </c>
      <c r="AP46">
        <v>0</v>
      </c>
      <c r="AQ46">
        <v>104</v>
      </c>
      <c r="AR46">
        <v>0</v>
      </c>
      <c r="AS46">
        <v>0</v>
      </c>
      <c r="AT46">
        <v>106</v>
      </c>
      <c r="AU46">
        <v>54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D46" t="s">
        <v>3</v>
      </c>
      <c r="BE46" t="s">
        <v>3</v>
      </c>
      <c r="BF46" t="s">
        <v>3</v>
      </c>
      <c r="BG46" t="s">
        <v>3</v>
      </c>
      <c r="BH46">
        <v>0</v>
      </c>
      <c r="BI46">
        <v>1</v>
      </c>
      <c r="BJ46" t="s">
        <v>130</v>
      </c>
      <c r="BM46">
        <v>10001</v>
      </c>
      <c r="BN46">
        <v>0</v>
      </c>
      <c r="BO46" t="s">
        <v>3</v>
      </c>
      <c r="BP46">
        <v>0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118</v>
      </c>
      <c r="CA46">
        <v>63</v>
      </c>
      <c r="CE46">
        <v>0</v>
      </c>
      <c r="CF46">
        <v>0</v>
      </c>
      <c r="CG46">
        <v>0</v>
      </c>
      <c r="CM46">
        <v>0</v>
      </c>
      <c r="CN46" t="s">
        <v>763</v>
      </c>
      <c r="CO46">
        <v>0</v>
      </c>
      <c r="CP46">
        <f t="shared" si="34"/>
        <v>1233</v>
      </c>
      <c r="CQ46">
        <f t="shared" si="35"/>
        <v>7079.79</v>
      </c>
      <c r="CR46">
        <f t="shared" si="36"/>
        <v>55.38</v>
      </c>
      <c r="CS46">
        <f t="shared" si="37"/>
        <v>0</v>
      </c>
      <c r="CT46">
        <f t="shared" si="38"/>
        <v>1084.77</v>
      </c>
      <c r="CU46">
        <f t="shared" si="39"/>
        <v>0</v>
      </c>
      <c r="CV46">
        <f t="shared" si="40"/>
        <v>119.6</v>
      </c>
      <c r="CW46">
        <f t="shared" si="41"/>
        <v>0</v>
      </c>
      <c r="CX46">
        <f t="shared" si="42"/>
        <v>0</v>
      </c>
      <c r="CY46">
        <f t="shared" si="43"/>
        <v>172.78</v>
      </c>
      <c r="CZ46">
        <f t="shared" si="44"/>
        <v>88.02</v>
      </c>
      <c r="DC46" t="s">
        <v>3</v>
      </c>
      <c r="DD46" t="s">
        <v>3</v>
      </c>
      <c r="DE46" t="s">
        <v>100</v>
      </c>
      <c r="DF46" t="s">
        <v>100</v>
      </c>
      <c r="DG46" t="s">
        <v>101</v>
      </c>
      <c r="DH46" t="s">
        <v>3</v>
      </c>
      <c r="DI46" t="s">
        <v>101</v>
      </c>
      <c r="DJ46" t="s">
        <v>100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1005</v>
      </c>
      <c r="DV46" t="s">
        <v>129</v>
      </c>
      <c r="DW46" t="s">
        <v>129</v>
      </c>
      <c r="DX46">
        <v>100</v>
      </c>
      <c r="EE46">
        <v>25605969</v>
      </c>
      <c r="EF46">
        <v>2</v>
      </c>
      <c r="EG46" t="s">
        <v>102</v>
      </c>
      <c r="EH46">
        <v>0</v>
      </c>
      <c r="EI46" t="s">
        <v>3</v>
      </c>
      <c r="EJ46">
        <v>1</v>
      </c>
      <c r="EK46">
        <v>10001</v>
      </c>
      <c r="EL46" t="s">
        <v>103</v>
      </c>
      <c r="EM46" t="s">
        <v>104</v>
      </c>
      <c r="EO46" t="s">
        <v>105</v>
      </c>
      <c r="EQ46">
        <v>0</v>
      </c>
      <c r="ER46">
        <v>8067.37</v>
      </c>
      <c r="ES46">
        <v>7079.79</v>
      </c>
      <c r="ET46">
        <v>44.3</v>
      </c>
      <c r="EU46">
        <v>0</v>
      </c>
      <c r="EV46">
        <v>943.28</v>
      </c>
      <c r="EW46">
        <v>104</v>
      </c>
      <c r="EX46">
        <v>0</v>
      </c>
      <c r="EY46">
        <v>0</v>
      </c>
      <c r="FQ46">
        <v>0</v>
      </c>
      <c r="FR46">
        <f t="shared" si="45"/>
        <v>0</v>
      </c>
      <c r="FS46">
        <v>0</v>
      </c>
      <c r="FT46" t="s">
        <v>106</v>
      </c>
      <c r="FU46" t="s">
        <v>107</v>
      </c>
      <c r="FX46">
        <v>106.2</v>
      </c>
      <c r="FY46">
        <v>53.55</v>
      </c>
      <c r="GA46" t="s">
        <v>3</v>
      </c>
      <c r="GD46">
        <v>1</v>
      </c>
      <c r="GF46">
        <v>1817652965</v>
      </c>
      <c r="GG46">
        <v>2</v>
      </c>
      <c r="GH46">
        <v>1</v>
      </c>
      <c r="GI46">
        <v>-2</v>
      </c>
      <c r="GJ46">
        <v>0</v>
      </c>
      <c r="GK46">
        <v>0</v>
      </c>
      <c r="GL46">
        <f t="shared" si="46"/>
        <v>0</v>
      </c>
      <c r="GM46">
        <f t="shared" si="47"/>
        <v>1494</v>
      </c>
      <c r="GN46">
        <f t="shared" si="48"/>
        <v>1494</v>
      </c>
      <c r="GO46">
        <f t="shared" si="49"/>
        <v>0</v>
      </c>
      <c r="GP46">
        <f t="shared" si="50"/>
        <v>0</v>
      </c>
      <c r="GR46">
        <v>0</v>
      </c>
      <c r="GS46">
        <v>3</v>
      </c>
      <c r="GT46">
        <v>0</v>
      </c>
      <c r="GU46" t="s">
        <v>3</v>
      </c>
      <c r="GV46">
        <f t="shared" si="51"/>
        <v>0</v>
      </c>
      <c r="GW46">
        <v>1</v>
      </c>
      <c r="GX46">
        <f t="shared" si="52"/>
        <v>0</v>
      </c>
      <c r="HA46">
        <v>0</v>
      </c>
      <c r="HB46">
        <v>0</v>
      </c>
      <c r="HC46">
        <f t="shared" si="53"/>
        <v>0</v>
      </c>
      <c r="IK46">
        <v>0</v>
      </c>
    </row>
    <row r="47" spans="1:245" x14ac:dyDescent="0.25">
      <c r="A47">
        <v>17</v>
      </c>
      <c r="B47">
        <v>1</v>
      </c>
      <c r="C47">
        <f>ROW(SmtRes!A81)</f>
        <v>81</v>
      </c>
      <c r="D47">
        <f>ROW(EtalonRes!A83)</f>
        <v>83</v>
      </c>
      <c r="E47" t="s">
        <v>131</v>
      </c>
      <c r="F47" t="s">
        <v>132</v>
      </c>
      <c r="G47" t="s">
        <v>133</v>
      </c>
      <c r="H47" t="s">
        <v>134</v>
      </c>
      <c r="I47">
        <f>ROUND(8.5/100,9)</f>
        <v>8.5000000000000006E-2</v>
      </c>
      <c r="J47">
        <v>0</v>
      </c>
      <c r="O47">
        <f t="shared" si="14"/>
        <v>176</v>
      </c>
      <c r="P47">
        <f t="shared" si="15"/>
        <v>117</v>
      </c>
      <c r="Q47">
        <f t="shared" si="16"/>
        <v>5</v>
      </c>
      <c r="R47">
        <f t="shared" si="17"/>
        <v>0</v>
      </c>
      <c r="S47">
        <f t="shared" si="18"/>
        <v>54</v>
      </c>
      <c r="T47">
        <f t="shared" si="19"/>
        <v>0</v>
      </c>
      <c r="U47">
        <f t="shared" si="20"/>
        <v>6.5101499999999994</v>
      </c>
      <c r="V47">
        <f t="shared" si="21"/>
        <v>2.9750000000000006E-2</v>
      </c>
      <c r="W47">
        <f t="shared" si="22"/>
        <v>0</v>
      </c>
      <c r="X47">
        <f t="shared" si="23"/>
        <v>51</v>
      </c>
      <c r="Y47">
        <f t="shared" si="24"/>
        <v>25</v>
      </c>
      <c r="AA47">
        <v>25996508</v>
      </c>
      <c r="AB47">
        <f t="shared" si="25"/>
        <v>2064.7399999999998</v>
      </c>
      <c r="AC47">
        <f t="shared" si="26"/>
        <v>1372.9</v>
      </c>
      <c r="AD47">
        <f>ROUND(((((ET47*1.25))-((EU47*1.25)))+AE47),2)</f>
        <v>55.37</v>
      </c>
      <c r="AE47">
        <f>ROUND(((EU47*1.25)),2)</f>
        <v>4.7300000000000004</v>
      </c>
      <c r="AF47">
        <f>ROUND(((EV47*1.15)),2)</f>
        <v>636.47</v>
      </c>
      <c r="AG47">
        <f t="shared" si="30"/>
        <v>0</v>
      </c>
      <c r="AH47">
        <f>((EW47*1.15))</f>
        <v>76.589999999999989</v>
      </c>
      <c r="AI47">
        <f>((EX47*1.25))</f>
        <v>0.35000000000000003</v>
      </c>
      <c r="AJ47">
        <f t="shared" si="33"/>
        <v>0</v>
      </c>
      <c r="AK47">
        <v>1970.64</v>
      </c>
      <c r="AL47">
        <v>1372.9</v>
      </c>
      <c r="AM47">
        <v>44.29</v>
      </c>
      <c r="AN47">
        <v>3.78</v>
      </c>
      <c r="AO47">
        <v>553.45000000000005</v>
      </c>
      <c r="AP47">
        <v>0</v>
      </c>
      <c r="AQ47">
        <v>66.599999999999994</v>
      </c>
      <c r="AR47">
        <v>0.28000000000000003</v>
      </c>
      <c r="AS47">
        <v>0</v>
      </c>
      <c r="AT47">
        <v>95</v>
      </c>
      <c r="AU47">
        <v>47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135</v>
      </c>
      <c r="BM47">
        <v>15001</v>
      </c>
      <c r="BN47">
        <v>0</v>
      </c>
      <c r="BO47" t="s">
        <v>3</v>
      </c>
      <c r="BP47">
        <v>0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105</v>
      </c>
      <c r="CA47">
        <v>55</v>
      </c>
      <c r="CE47">
        <v>0</v>
      </c>
      <c r="CF47">
        <v>0</v>
      </c>
      <c r="CG47">
        <v>0</v>
      </c>
      <c r="CM47">
        <v>0</v>
      </c>
      <c r="CN47" t="s">
        <v>763</v>
      </c>
      <c r="CO47">
        <v>0</v>
      </c>
      <c r="CP47">
        <f t="shared" si="34"/>
        <v>176</v>
      </c>
      <c r="CQ47">
        <f t="shared" si="35"/>
        <v>1372.9</v>
      </c>
      <c r="CR47">
        <f t="shared" si="36"/>
        <v>55.37</v>
      </c>
      <c r="CS47">
        <f t="shared" si="37"/>
        <v>4.7300000000000004</v>
      </c>
      <c r="CT47">
        <f t="shared" si="38"/>
        <v>636.47</v>
      </c>
      <c r="CU47">
        <f t="shared" si="39"/>
        <v>0</v>
      </c>
      <c r="CV47">
        <f t="shared" si="40"/>
        <v>76.589999999999989</v>
      </c>
      <c r="CW47">
        <f t="shared" si="41"/>
        <v>0.35000000000000003</v>
      </c>
      <c r="CX47">
        <f t="shared" si="42"/>
        <v>0</v>
      </c>
      <c r="CY47">
        <f t="shared" si="43"/>
        <v>51.3</v>
      </c>
      <c r="CZ47">
        <f t="shared" si="44"/>
        <v>25.38</v>
      </c>
      <c r="DC47" t="s">
        <v>3</v>
      </c>
      <c r="DD47" t="s">
        <v>3</v>
      </c>
      <c r="DE47" t="s">
        <v>100</v>
      </c>
      <c r="DF47" t="s">
        <v>100</v>
      </c>
      <c r="DG47" t="s">
        <v>101</v>
      </c>
      <c r="DH47" t="s">
        <v>3</v>
      </c>
      <c r="DI47" t="s">
        <v>101</v>
      </c>
      <c r="DJ47" t="s">
        <v>100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134</v>
      </c>
      <c r="DW47" t="s">
        <v>134</v>
      </c>
      <c r="DX47">
        <v>1</v>
      </c>
      <c r="EE47">
        <v>25605995</v>
      </c>
      <c r="EF47">
        <v>2</v>
      </c>
      <c r="EG47" t="s">
        <v>102</v>
      </c>
      <c r="EH47">
        <v>0</v>
      </c>
      <c r="EI47" t="s">
        <v>3</v>
      </c>
      <c r="EJ47">
        <v>1</v>
      </c>
      <c r="EK47">
        <v>15001</v>
      </c>
      <c r="EL47" t="s">
        <v>136</v>
      </c>
      <c r="EM47" t="s">
        <v>137</v>
      </c>
      <c r="EO47" t="s">
        <v>105</v>
      </c>
      <c r="EQ47">
        <v>0</v>
      </c>
      <c r="ER47">
        <v>1970.64</v>
      </c>
      <c r="ES47">
        <v>1372.9</v>
      </c>
      <c r="ET47">
        <v>44.29</v>
      </c>
      <c r="EU47">
        <v>3.78</v>
      </c>
      <c r="EV47">
        <v>553.45000000000005</v>
      </c>
      <c r="EW47">
        <v>66.599999999999994</v>
      </c>
      <c r="EX47">
        <v>0.28000000000000003</v>
      </c>
      <c r="EY47">
        <v>0</v>
      </c>
      <c r="FQ47">
        <v>0</v>
      </c>
      <c r="FR47">
        <f t="shared" si="45"/>
        <v>0</v>
      </c>
      <c r="FS47">
        <v>0</v>
      </c>
      <c r="FT47" t="s">
        <v>106</v>
      </c>
      <c r="FU47" t="s">
        <v>107</v>
      </c>
      <c r="FX47">
        <v>94.5</v>
      </c>
      <c r="FY47">
        <v>46.75</v>
      </c>
      <c r="GA47" t="s">
        <v>3</v>
      </c>
      <c r="GD47">
        <v>1</v>
      </c>
      <c r="GF47">
        <v>373562125</v>
      </c>
      <c r="GG47">
        <v>2</v>
      </c>
      <c r="GH47">
        <v>1</v>
      </c>
      <c r="GI47">
        <v>-2</v>
      </c>
      <c r="GJ47">
        <v>0</v>
      </c>
      <c r="GK47">
        <v>0</v>
      </c>
      <c r="GL47">
        <f t="shared" si="46"/>
        <v>0</v>
      </c>
      <c r="GM47">
        <f t="shared" si="47"/>
        <v>252</v>
      </c>
      <c r="GN47">
        <f t="shared" si="48"/>
        <v>252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HC47">
        <f t="shared" si="53"/>
        <v>0</v>
      </c>
      <c r="IK47">
        <v>0</v>
      </c>
    </row>
    <row r="48" spans="1:245" x14ac:dyDescent="0.25">
      <c r="A48">
        <v>18</v>
      </c>
      <c r="B48">
        <v>1</v>
      </c>
      <c r="C48">
        <v>77</v>
      </c>
      <c r="E48" t="s">
        <v>138</v>
      </c>
      <c r="F48" t="s">
        <v>139</v>
      </c>
      <c r="G48" t="s">
        <v>140</v>
      </c>
      <c r="H48" t="s">
        <v>141</v>
      </c>
      <c r="I48">
        <f>I47*J48</f>
        <v>-8.9250000000000006E-3</v>
      </c>
      <c r="J48">
        <v>-0.105</v>
      </c>
      <c r="O48">
        <f t="shared" si="14"/>
        <v>-49</v>
      </c>
      <c r="P48">
        <f t="shared" si="15"/>
        <v>-49</v>
      </c>
      <c r="Q48">
        <f t="shared" si="16"/>
        <v>0</v>
      </c>
      <c r="R48">
        <f t="shared" si="17"/>
        <v>0</v>
      </c>
      <c r="S48">
        <f t="shared" si="18"/>
        <v>0</v>
      </c>
      <c r="T48">
        <f t="shared" si="19"/>
        <v>0</v>
      </c>
      <c r="U48">
        <f t="shared" si="20"/>
        <v>0</v>
      </c>
      <c r="V48">
        <f t="shared" si="21"/>
        <v>0</v>
      </c>
      <c r="W48">
        <f t="shared" si="22"/>
        <v>0</v>
      </c>
      <c r="X48">
        <f t="shared" si="23"/>
        <v>0</v>
      </c>
      <c r="Y48">
        <f t="shared" si="24"/>
        <v>0</v>
      </c>
      <c r="AA48">
        <v>25996508</v>
      </c>
      <c r="AB48">
        <f t="shared" si="25"/>
        <v>5542.99</v>
      </c>
      <c r="AC48">
        <f t="shared" si="26"/>
        <v>5542.99</v>
      </c>
      <c r="AD48">
        <f>ROUND((((ET48)-(EU48))+AE48),2)</f>
        <v>0</v>
      </c>
      <c r="AE48">
        <f>ROUND((EU48),2)</f>
        <v>0</v>
      </c>
      <c r="AF48">
        <f>ROUND((EV48),2)</f>
        <v>0</v>
      </c>
      <c r="AG48">
        <f t="shared" si="30"/>
        <v>0</v>
      </c>
      <c r="AH48">
        <f>(EW48)</f>
        <v>0</v>
      </c>
      <c r="AI48">
        <f>(EX48)</f>
        <v>0</v>
      </c>
      <c r="AJ48">
        <f t="shared" si="33"/>
        <v>0</v>
      </c>
      <c r="AK48">
        <v>5542.99</v>
      </c>
      <c r="AL48">
        <v>5542.99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D48" t="s">
        <v>3</v>
      </c>
      <c r="BE48" t="s">
        <v>3</v>
      </c>
      <c r="BF48" t="s">
        <v>3</v>
      </c>
      <c r="BG48" t="s">
        <v>3</v>
      </c>
      <c r="BH48">
        <v>3</v>
      </c>
      <c r="BI48">
        <v>1</v>
      </c>
      <c r="BJ48" t="s">
        <v>142</v>
      </c>
      <c r="BM48">
        <v>500001</v>
      </c>
      <c r="BN48">
        <v>0</v>
      </c>
      <c r="BO48" t="s">
        <v>3</v>
      </c>
      <c r="BP48">
        <v>0</v>
      </c>
      <c r="BQ48">
        <v>8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0</v>
      </c>
      <c r="CA48">
        <v>0</v>
      </c>
      <c r="CE48">
        <v>0</v>
      </c>
      <c r="CF48">
        <v>0</v>
      </c>
      <c r="CG48">
        <v>0</v>
      </c>
      <c r="CM48">
        <v>0</v>
      </c>
      <c r="CN48" t="s">
        <v>3</v>
      </c>
      <c r="CO48">
        <v>0</v>
      </c>
      <c r="CP48">
        <f t="shared" si="34"/>
        <v>-49</v>
      </c>
      <c r="CQ48">
        <f t="shared" si="35"/>
        <v>5542.99</v>
      </c>
      <c r="CR48">
        <f t="shared" si="36"/>
        <v>0</v>
      </c>
      <c r="CS48">
        <f t="shared" si="37"/>
        <v>0</v>
      </c>
      <c r="CT48">
        <f t="shared" si="38"/>
        <v>0</v>
      </c>
      <c r="CU48">
        <f t="shared" si="39"/>
        <v>0</v>
      </c>
      <c r="CV48">
        <f t="shared" si="40"/>
        <v>0</v>
      </c>
      <c r="CW48">
        <f t="shared" si="41"/>
        <v>0</v>
      </c>
      <c r="CX48">
        <f t="shared" si="42"/>
        <v>0</v>
      </c>
      <c r="CY48">
        <f t="shared" si="43"/>
        <v>0</v>
      </c>
      <c r="CZ48">
        <f t="shared" si="44"/>
        <v>0</v>
      </c>
      <c r="DC48" t="s">
        <v>3</v>
      </c>
      <c r="DD48" t="s">
        <v>3</v>
      </c>
      <c r="DE48" t="s">
        <v>3</v>
      </c>
      <c r="DF48" t="s">
        <v>3</v>
      </c>
      <c r="DG48" t="s">
        <v>3</v>
      </c>
      <c r="DH48" t="s">
        <v>3</v>
      </c>
      <c r="DI48" t="s">
        <v>3</v>
      </c>
      <c r="DJ48" t="s">
        <v>3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1005</v>
      </c>
      <c r="DV48" t="s">
        <v>141</v>
      </c>
      <c r="DW48" t="s">
        <v>141</v>
      </c>
      <c r="DX48">
        <v>1000</v>
      </c>
      <c r="EE48">
        <v>25605902</v>
      </c>
      <c r="EF48">
        <v>8</v>
      </c>
      <c r="EG48" t="s">
        <v>113</v>
      </c>
      <c r="EH48">
        <v>0</v>
      </c>
      <c r="EI48" t="s">
        <v>3</v>
      </c>
      <c r="EJ48">
        <v>1</v>
      </c>
      <c r="EK48">
        <v>500001</v>
      </c>
      <c r="EL48" t="s">
        <v>114</v>
      </c>
      <c r="EM48" t="s">
        <v>115</v>
      </c>
      <c r="EO48" t="s">
        <v>3</v>
      </c>
      <c r="EQ48">
        <v>0</v>
      </c>
      <c r="ER48">
        <v>5542.99</v>
      </c>
      <c r="ES48">
        <v>5542.99</v>
      </c>
      <c r="ET48">
        <v>0</v>
      </c>
      <c r="EU48">
        <v>0</v>
      </c>
      <c r="EV48">
        <v>0</v>
      </c>
      <c r="EW48">
        <v>0</v>
      </c>
      <c r="EX48">
        <v>0</v>
      </c>
      <c r="FQ48">
        <v>0</v>
      </c>
      <c r="FR48">
        <f t="shared" si="45"/>
        <v>0</v>
      </c>
      <c r="FS48">
        <v>0</v>
      </c>
      <c r="FX48">
        <v>0</v>
      </c>
      <c r="FY48">
        <v>0</v>
      </c>
      <c r="GA48" t="s">
        <v>3</v>
      </c>
      <c r="GD48">
        <v>1</v>
      </c>
      <c r="GF48">
        <v>679417544</v>
      </c>
      <c r="GG48">
        <v>2</v>
      </c>
      <c r="GH48">
        <v>1</v>
      </c>
      <c r="GI48">
        <v>-2</v>
      </c>
      <c r="GJ48">
        <v>0</v>
      </c>
      <c r="GK48">
        <v>0</v>
      </c>
      <c r="GL48">
        <f t="shared" si="46"/>
        <v>0</v>
      </c>
      <c r="GM48">
        <f t="shared" si="47"/>
        <v>-49</v>
      </c>
      <c r="GN48">
        <f t="shared" si="48"/>
        <v>-49</v>
      </c>
      <c r="GO48">
        <f t="shared" si="49"/>
        <v>0</v>
      </c>
      <c r="GP48">
        <f t="shared" si="50"/>
        <v>0</v>
      </c>
      <c r="GR48">
        <v>0</v>
      </c>
      <c r="GS48">
        <v>3</v>
      </c>
      <c r="GT48">
        <v>0</v>
      </c>
      <c r="GU48" t="s">
        <v>3</v>
      </c>
      <c r="GV48">
        <f t="shared" si="51"/>
        <v>0</v>
      </c>
      <c r="GW48">
        <v>1</v>
      </c>
      <c r="GX48">
        <f t="shared" si="52"/>
        <v>0</v>
      </c>
      <c r="HA48">
        <v>0</v>
      </c>
      <c r="HB48">
        <v>0</v>
      </c>
      <c r="HC48">
        <f t="shared" si="53"/>
        <v>0</v>
      </c>
      <c r="IK48">
        <v>0</v>
      </c>
    </row>
    <row r="49" spans="1:245" x14ac:dyDescent="0.25">
      <c r="A49">
        <v>17</v>
      </c>
      <c r="B49">
        <v>1</v>
      </c>
      <c r="E49" t="s">
        <v>143</v>
      </c>
      <c r="F49" t="s">
        <v>144</v>
      </c>
      <c r="G49" t="s">
        <v>145</v>
      </c>
      <c r="H49" t="s">
        <v>111</v>
      </c>
      <c r="I49">
        <v>8.9250000000000007</v>
      </c>
      <c r="J49">
        <v>0</v>
      </c>
      <c r="O49">
        <f t="shared" si="14"/>
        <v>122</v>
      </c>
      <c r="P49">
        <f t="shared" si="15"/>
        <v>122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1</v>
      </c>
      <c r="X49">
        <f t="shared" si="23"/>
        <v>0</v>
      </c>
      <c r="Y49">
        <f t="shared" si="24"/>
        <v>0</v>
      </c>
      <c r="AA49">
        <v>25996508</v>
      </c>
      <c r="AB49">
        <f t="shared" si="25"/>
        <v>13.64</v>
      </c>
      <c r="AC49">
        <f t="shared" si="26"/>
        <v>13.64</v>
      </c>
      <c r="AD49">
        <f>ROUND((((ET49)-(EU49))+AE49),2)</f>
        <v>0</v>
      </c>
      <c r="AE49">
        <f>ROUND((EU49),2)</f>
        <v>0</v>
      </c>
      <c r="AF49">
        <f>ROUND((EV49),2)</f>
        <v>0</v>
      </c>
      <c r="AG49">
        <f t="shared" si="30"/>
        <v>0</v>
      </c>
      <c r="AH49">
        <f>(EW49)</f>
        <v>0</v>
      </c>
      <c r="AI49">
        <f>(EX49)</f>
        <v>0</v>
      </c>
      <c r="AJ49">
        <f t="shared" si="33"/>
        <v>0.11</v>
      </c>
      <c r="AK49">
        <v>13.64</v>
      </c>
      <c r="AL49">
        <v>13.64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0.11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146</v>
      </c>
      <c r="BM49">
        <v>500001</v>
      </c>
      <c r="BN49">
        <v>0</v>
      </c>
      <c r="BO49" t="s">
        <v>3</v>
      </c>
      <c r="BP49">
        <v>0</v>
      </c>
      <c r="BQ49">
        <v>8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122</v>
      </c>
      <c r="CQ49">
        <f t="shared" si="35"/>
        <v>13.64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0.11</v>
      </c>
      <c r="CY49">
        <f t="shared" si="43"/>
        <v>0</v>
      </c>
      <c r="CZ49">
        <f t="shared" si="44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1005</v>
      </c>
      <c r="DV49" t="s">
        <v>111</v>
      </c>
      <c r="DW49" t="s">
        <v>111</v>
      </c>
      <c r="DX49">
        <v>1</v>
      </c>
      <c r="EE49">
        <v>25605902</v>
      </c>
      <c r="EF49">
        <v>8</v>
      </c>
      <c r="EG49" t="s">
        <v>113</v>
      </c>
      <c r="EH49">
        <v>0</v>
      </c>
      <c r="EI49" t="s">
        <v>3</v>
      </c>
      <c r="EJ49">
        <v>1</v>
      </c>
      <c r="EK49">
        <v>500001</v>
      </c>
      <c r="EL49" t="s">
        <v>114</v>
      </c>
      <c r="EM49" t="s">
        <v>115</v>
      </c>
      <c r="EO49" t="s">
        <v>3</v>
      </c>
      <c r="EQ49">
        <v>0</v>
      </c>
      <c r="ER49">
        <v>13.64</v>
      </c>
      <c r="ES49">
        <v>13.64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3</v>
      </c>
      <c r="GD49">
        <v>1</v>
      </c>
      <c r="GF49">
        <v>1023162360</v>
      </c>
      <c r="GG49">
        <v>2</v>
      </c>
      <c r="GH49">
        <v>1</v>
      </c>
      <c r="GI49">
        <v>-2</v>
      </c>
      <c r="GJ49">
        <v>0</v>
      </c>
      <c r="GK49">
        <v>0</v>
      </c>
      <c r="GL49">
        <f t="shared" si="46"/>
        <v>0</v>
      </c>
      <c r="GM49">
        <f t="shared" si="47"/>
        <v>122</v>
      </c>
      <c r="GN49">
        <f t="shared" si="48"/>
        <v>122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HC49">
        <f t="shared" si="53"/>
        <v>0</v>
      </c>
      <c r="IK49">
        <v>0</v>
      </c>
    </row>
    <row r="50" spans="1:245" x14ac:dyDescent="0.25">
      <c r="A50">
        <v>17</v>
      </c>
      <c r="B50">
        <v>1</v>
      </c>
      <c r="C50">
        <f>ROW(SmtRes!A90)</f>
        <v>90</v>
      </c>
      <c r="D50">
        <f>ROW(EtalonRes!A91)</f>
        <v>91</v>
      </c>
      <c r="E50" t="s">
        <v>147</v>
      </c>
      <c r="F50" t="s">
        <v>148</v>
      </c>
      <c r="G50" t="s">
        <v>149</v>
      </c>
      <c r="H50" t="s">
        <v>150</v>
      </c>
      <c r="I50">
        <f>ROUND(36.3/100,9)</f>
        <v>0.36299999999999999</v>
      </c>
      <c r="J50">
        <v>0</v>
      </c>
      <c r="O50">
        <f t="shared" si="14"/>
        <v>1075</v>
      </c>
      <c r="P50">
        <f t="shared" si="15"/>
        <v>863</v>
      </c>
      <c r="Q50">
        <f t="shared" si="16"/>
        <v>13</v>
      </c>
      <c r="R50">
        <f t="shared" si="17"/>
        <v>9</v>
      </c>
      <c r="S50">
        <f t="shared" si="18"/>
        <v>199</v>
      </c>
      <c r="T50">
        <f t="shared" si="19"/>
        <v>0</v>
      </c>
      <c r="U50">
        <f t="shared" si="20"/>
        <v>21.6614805</v>
      </c>
      <c r="V50">
        <f t="shared" si="21"/>
        <v>0.84851250000000011</v>
      </c>
      <c r="W50">
        <f t="shared" si="22"/>
        <v>0</v>
      </c>
      <c r="X50">
        <f t="shared" si="23"/>
        <v>198</v>
      </c>
      <c r="Y50">
        <f t="shared" si="24"/>
        <v>98</v>
      </c>
      <c r="AA50">
        <v>25996508</v>
      </c>
      <c r="AB50">
        <f t="shared" si="25"/>
        <v>2961.28</v>
      </c>
      <c r="AC50">
        <f t="shared" si="26"/>
        <v>2377.11</v>
      </c>
      <c r="AD50">
        <f>ROUND(((((ET50*1.25))-((EU50*1.25)))+AE50),2)</f>
        <v>36.369999999999997</v>
      </c>
      <c r="AE50">
        <f>ROUND(((EU50*1.25)),2)</f>
        <v>24.19</v>
      </c>
      <c r="AF50">
        <f>ROUND(((EV50*1.15)),2)</f>
        <v>547.79999999999995</v>
      </c>
      <c r="AG50">
        <f t="shared" si="30"/>
        <v>0</v>
      </c>
      <c r="AH50">
        <f>((EW50*1.15))</f>
        <v>59.673499999999997</v>
      </c>
      <c r="AI50">
        <f>((EX50*1.25))</f>
        <v>2.3375000000000004</v>
      </c>
      <c r="AJ50">
        <f t="shared" si="33"/>
        <v>0</v>
      </c>
      <c r="AK50">
        <v>2882.55</v>
      </c>
      <c r="AL50">
        <v>2377.11</v>
      </c>
      <c r="AM50">
        <v>29.09</v>
      </c>
      <c r="AN50">
        <v>19.350000000000001</v>
      </c>
      <c r="AO50">
        <v>476.35</v>
      </c>
      <c r="AP50">
        <v>0</v>
      </c>
      <c r="AQ50">
        <v>51.89</v>
      </c>
      <c r="AR50">
        <v>1.87</v>
      </c>
      <c r="AS50">
        <v>0</v>
      </c>
      <c r="AT50">
        <v>95</v>
      </c>
      <c r="AU50">
        <v>47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D50" t="s">
        <v>3</v>
      </c>
      <c r="BE50" t="s">
        <v>3</v>
      </c>
      <c r="BF50" t="s">
        <v>3</v>
      </c>
      <c r="BG50" t="s">
        <v>3</v>
      </c>
      <c r="BH50">
        <v>0</v>
      </c>
      <c r="BI50">
        <v>1</v>
      </c>
      <c r="BJ50" t="s">
        <v>151</v>
      </c>
      <c r="BM50">
        <v>15001</v>
      </c>
      <c r="BN50">
        <v>0</v>
      </c>
      <c r="BO50" t="s">
        <v>3</v>
      </c>
      <c r="BP50">
        <v>0</v>
      </c>
      <c r="BQ50">
        <v>2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105</v>
      </c>
      <c r="CA50">
        <v>55</v>
      </c>
      <c r="CE50">
        <v>0</v>
      </c>
      <c r="CF50">
        <v>0</v>
      </c>
      <c r="CG50">
        <v>0</v>
      </c>
      <c r="CM50">
        <v>0</v>
      </c>
      <c r="CN50" t="s">
        <v>763</v>
      </c>
      <c r="CO50">
        <v>0</v>
      </c>
      <c r="CP50">
        <f t="shared" si="34"/>
        <v>1075</v>
      </c>
      <c r="CQ50">
        <f t="shared" si="35"/>
        <v>2377.11</v>
      </c>
      <c r="CR50">
        <f t="shared" si="36"/>
        <v>36.369999999999997</v>
      </c>
      <c r="CS50">
        <f t="shared" si="37"/>
        <v>24.19</v>
      </c>
      <c r="CT50">
        <f t="shared" si="38"/>
        <v>547.79999999999995</v>
      </c>
      <c r="CU50">
        <f t="shared" si="39"/>
        <v>0</v>
      </c>
      <c r="CV50">
        <f t="shared" si="40"/>
        <v>59.673499999999997</v>
      </c>
      <c r="CW50">
        <f t="shared" si="41"/>
        <v>2.3375000000000004</v>
      </c>
      <c r="CX50">
        <f t="shared" si="42"/>
        <v>0</v>
      </c>
      <c r="CY50">
        <f t="shared" si="43"/>
        <v>197.6</v>
      </c>
      <c r="CZ50">
        <f t="shared" si="44"/>
        <v>97.76</v>
      </c>
      <c r="DC50" t="s">
        <v>3</v>
      </c>
      <c r="DD50" t="s">
        <v>3</v>
      </c>
      <c r="DE50" t="s">
        <v>100</v>
      </c>
      <c r="DF50" t="s">
        <v>100</v>
      </c>
      <c r="DG50" t="s">
        <v>101</v>
      </c>
      <c r="DH50" t="s">
        <v>3</v>
      </c>
      <c r="DI50" t="s">
        <v>101</v>
      </c>
      <c r="DJ50" t="s">
        <v>100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1013</v>
      </c>
      <c r="DV50" t="s">
        <v>150</v>
      </c>
      <c r="DW50" t="s">
        <v>150</v>
      </c>
      <c r="DX50">
        <v>1</v>
      </c>
      <c r="EE50">
        <v>25605995</v>
      </c>
      <c r="EF50">
        <v>2</v>
      </c>
      <c r="EG50" t="s">
        <v>102</v>
      </c>
      <c r="EH50">
        <v>0</v>
      </c>
      <c r="EI50" t="s">
        <v>3</v>
      </c>
      <c r="EJ50">
        <v>1</v>
      </c>
      <c r="EK50">
        <v>15001</v>
      </c>
      <c r="EL50" t="s">
        <v>136</v>
      </c>
      <c r="EM50" t="s">
        <v>137</v>
      </c>
      <c r="EO50" t="s">
        <v>105</v>
      </c>
      <c r="EQ50">
        <v>0</v>
      </c>
      <c r="ER50">
        <v>2882.55</v>
      </c>
      <c r="ES50">
        <v>2377.11</v>
      </c>
      <c r="ET50">
        <v>29.09</v>
      </c>
      <c r="EU50">
        <v>19.350000000000001</v>
      </c>
      <c r="EV50">
        <v>476.35</v>
      </c>
      <c r="EW50">
        <v>51.89</v>
      </c>
      <c r="EX50">
        <v>1.87</v>
      </c>
      <c r="EY50">
        <v>0</v>
      </c>
      <c r="FQ50">
        <v>0</v>
      </c>
      <c r="FR50">
        <f t="shared" si="45"/>
        <v>0</v>
      </c>
      <c r="FS50">
        <v>0</v>
      </c>
      <c r="FT50" t="s">
        <v>106</v>
      </c>
      <c r="FU50" t="s">
        <v>107</v>
      </c>
      <c r="FX50">
        <v>94.5</v>
      </c>
      <c r="FY50">
        <v>46.75</v>
      </c>
      <c r="GA50" t="s">
        <v>3</v>
      </c>
      <c r="GD50">
        <v>1</v>
      </c>
      <c r="GF50">
        <v>1845215601</v>
      </c>
      <c r="GG50">
        <v>2</v>
      </c>
      <c r="GH50">
        <v>1</v>
      </c>
      <c r="GI50">
        <v>-2</v>
      </c>
      <c r="GJ50">
        <v>0</v>
      </c>
      <c r="GK50">
        <v>0</v>
      </c>
      <c r="GL50">
        <f t="shared" si="46"/>
        <v>0</v>
      </c>
      <c r="GM50">
        <f t="shared" si="47"/>
        <v>1371</v>
      </c>
      <c r="GN50">
        <f t="shared" si="48"/>
        <v>1371</v>
      </c>
      <c r="GO50">
        <f t="shared" si="49"/>
        <v>0</v>
      </c>
      <c r="GP50">
        <f t="shared" si="50"/>
        <v>0</v>
      </c>
      <c r="GR50">
        <v>0</v>
      </c>
      <c r="GS50">
        <v>3</v>
      </c>
      <c r="GT50">
        <v>0</v>
      </c>
      <c r="GU50" t="s">
        <v>3</v>
      </c>
      <c r="GV50">
        <f t="shared" si="51"/>
        <v>0</v>
      </c>
      <c r="GW50">
        <v>1</v>
      </c>
      <c r="GX50">
        <f t="shared" si="52"/>
        <v>0</v>
      </c>
      <c r="HA50">
        <v>0</v>
      </c>
      <c r="HB50">
        <v>0</v>
      </c>
      <c r="HC50">
        <f t="shared" si="53"/>
        <v>0</v>
      </c>
      <c r="IK50">
        <v>0</v>
      </c>
    </row>
    <row r="51" spans="1:245" x14ac:dyDescent="0.25">
      <c r="A51">
        <v>18</v>
      </c>
      <c r="B51">
        <v>1</v>
      </c>
      <c r="C51">
        <v>87</v>
      </c>
      <c r="E51" t="s">
        <v>152</v>
      </c>
      <c r="F51" t="s">
        <v>153</v>
      </c>
      <c r="G51" t="s">
        <v>154</v>
      </c>
      <c r="H51" t="s">
        <v>155</v>
      </c>
      <c r="I51">
        <f>I50*J51</f>
        <v>4.7190000000000003</v>
      </c>
      <c r="J51">
        <v>13.000000000000002</v>
      </c>
      <c r="O51">
        <f t="shared" si="14"/>
        <v>73</v>
      </c>
      <c r="P51">
        <f t="shared" si="15"/>
        <v>73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25996508</v>
      </c>
      <c r="AB51">
        <f t="shared" si="25"/>
        <v>15.57</v>
      </c>
      <c r="AC51">
        <f t="shared" si="26"/>
        <v>15.57</v>
      </c>
      <c r="AD51">
        <f>ROUND((((ET51)-(EU51))+AE51),2)</f>
        <v>0</v>
      </c>
      <c r="AE51">
        <f t="shared" ref="AE51:AF54" si="56">ROUND((EU51),2)</f>
        <v>0</v>
      </c>
      <c r="AF51">
        <f t="shared" si="56"/>
        <v>0</v>
      </c>
      <c r="AG51">
        <f t="shared" si="30"/>
        <v>0</v>
      </c>
      <c r="AH51">
        <f t="shared" ref="AH51:AI54" si="57">(EW51)</f>
        <v>0</v>
      </c>
      <c r="AI51">
        <f t="shared" si="57"/>
        <v>0</v>
      </c>
      <c r="AJ51">
        <f t="shared" si="33"/>
        <v>0.01</v>
      </c>
      <c r="AK51">
        <v>15.57</v>
      </c>
      <c r="AL51">
        <v>15.57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0.01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156</v>
      </c>
      <c r="BM51">
        <v>500001</v>
      </c>
      <c r="BN51">
        <v>0</v>
      </c>
      <c r="BO51" t="s">
        <v>3</v>
      </c>
      <c r="BP51">
        <v>0</v>
      </c>
      <c r="BQ51">
        <v>8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73</v>
      </c>
      <c r="CQ51">
        <f t="shared" si="35"/>
        <v>15.57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0.01</v>
      </c>
      <c r="CY51">
        <f t="shared" si="43"/>
        <v>0</v>
      </c>
      <c r="CZ51">
        <f t="shared" si="44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155</v>
      </c>
      <c r="DW51" t="s">
        <v>155</v>
      </c>
      <c r="DX51">
        <v>1</v>
      </c>
      <c r="EE51">
        <v>25605902</v>
      </c>
      <c r="EF51">
        <v>8</v>
      </c>
      <c r="EG51" t="s">
        <v>113</v>
      </c>
      <c r="EH51">
        <v>0</v>
      </c>
      <c r="EI51" t="s">
        <v>3</v>
      </c>
      <c r="EJ51">
        <v>1</v>
      </c>
      <c r="EK51">
        <v>500001</v>
      </c>
      <c r="EL51" t="s">
        <v>114</v>
      </c>
      <c r="EM51" t="s">
        <v>115</v>
      </c>
      <c r="EO51" t="s">
        <v>3</v>
      </c>
      <c r="EQ51">
        <v>0</v>
      </c>
      <c r="ER51">
        <v>15.57</v>
      </c>
      <c r="ES51">
        <v>15.57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5"/>
        <v>0</v>
      </c>
      <c r="FS51">
        <v>0</v>
      </c>
      <c r="FX51">
        <v>0</v>
      </c>
      <c r="FY51">
        <v>0</v>
      </c>
      <c r="GA51" t="s">
        <v>3</v>
      </c>
      <c r="GD51">
        <v>1</v>
      </c>
      <c r="GF51">
        <v>-1673619223</v>
      </c>
      <c r="GG51">
        <v>2</v>
      </c>
      <c r="GH51">
        <v>1</v>
      </c>
      <c r="GI51">
        <v>-2</v>
      </c>
      <c r="GJ51">
        <v>0</v>
      </c>
      <c r="GK51">
        <v>0</v>
      </c>
      <c r="GL51">
        <f t="shared" si="46"/>
        <v>0</v>
      </c>
      <c r="GM51">
        <f t="shared" si="47"/>
        <v>73</v>
      </c>
      <c r="GN51">
        <f t="shared" si="48"/>
        <v>73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HC51">
        <f t="shared" si="53"/>
        <v>0</v>
      </c>
      <c r="IK51">
        <v>0</v>
      </c>
    </row>
    <row r="52" spans="1:245" x14ac:dyDescent="0.25">
      <c r="A52">
        <v>18</v>
      </c>
      <c r="B52">
        <v>1</v>
      </c>
      <c r="C52">
        <v>89</v>
      </c>
      <c r="E52" t="s">
        <v>157</v>
      </c>
      <c r="F52" t="s">
        <v>158</v>
      </c>
      <c r="G52" t="s">
        <v>159</v>
      </c>
      <c r="H52" t="s">
        <v>24</v>
      </c>
      <c r="I52">
        <f>I50*J52</f>
        <v>-0.35210999999999998</v>
      </c>
      <c r="J52">
        <v>-0.97</v>
      </c>
      <c r="O52">
        <f t="shared" si="14"/>
        <v>-862</v>
      </c>
      <c r="P52">
        <f t="shared" si="15"/>
        <v>-862</v>
      </c>
      <c r="Q52">
        <f t="shared" si="16"/>
        <v>0</v>
      </c>
      <c r="R52">
        <f t="shared" si="17"/>
        <v>0</v>
      </c>
      <c r="S52">
        <f t="shared" si="18"/>
        <v>0</v>
      </c>
      <c r="T52">
        <f t="shared" si="19"/>
        <v>0</v>
      </c>
      <c r="U52">
        <f t="shared" si="20"/>
        <v>0</v>
      </c>
      <c r="V52">
        <f t="shared" si="21"/>
        <v>0</v>
      </c>
      <c r="W52">
        <f t="shared" si="22"/>
        <v>0</v>
      </c>
      <c r="X52">
        <f t="shared" si="23"/>
        <v>0</v>
      </c>
      <c r="Y52">
        <f t="shared" si="24"/>
        <v>0</v>
      </c>
      <c r="AA52">
        <v>25996508</v>
      </c>
      <c r="AB52">
        <f t="shared" si="25"/>
        <v>2447.5</v>
      </c>
      <c r="AC52">
        <f t="shared" si="26"/>
        <v>2447.5</v>
      </c>
      <c r="AD52">
        <f>ROUND((((ET52)-(EU52))+AE52),2)</f>
        <v>0</v>
      </c>
      <c r="AE52">
        <f t="shared" si="56"/>
        <v>0</v>
      </c>
      <c r="AF52">
        <f t="shared" si="56"/>
        <v>0</v>
      </c>
      <c r="AG52">
        <f t="shared" si="30"/>
        <v>0</v>
      </c>
      <c r="AH52">
        <f t="shared" si="57"/>
        <v>0</v>
      </c>
      <c r="AI52">
        <f t="shared" si="57"/>
        <v>0</v>
      </c>
      <c r="AJ52">
        <f t="shared" si="33"/>
        <v>0</v>
      </c>
      <c r="AK52">
        <v>2447.5</v>
      </c>
      <c r="AL52">
        <v>2447.5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D52" t="s">
        <v>3</v>
      </c>
      <c r="BE52" t="s">
        <v>3</v>
      </c>
      <c r="BF52" t="s">
        <v>3</v>
      </c>
      <c r="BG52" t="s">
        <v>3</v>
      </c>
      <c r="BH52">
        <v>3</v>
      </c>
      <c r="BI52">
        <v>1</v>
      </c>
      <c r="BJ52" t="s">
        <v>160</v>
      </c>
      <c r="BM52">
        <v>500001</v>
      </c>
      <c r="BN52">
        <v>0</v>
      </c>
      <c r="BO52" t="s">
        <v>3</v>
      </c>
      <c r="BP52">
        <v>0</v>
      </c>
      <c r="BQ52">
        <v>8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0</v>
      </c>
      <c r="CA52">
        <v>0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34"/>
        <v>-862</v>
      </c>
      <c r="CQ52">
        <f t="shared" si="35"/>
        <v>2447.5</v>
      </c>
      <c r="CR52">
        <f t="shared" si="36"/>
        <v>0</v>
      </c>
      <c r="CS52">
        <f t="shared" si="37"/>
        <v>0</v>
      </c>
      <c r="CT52">
        <f t="shared" si="38"/>
        <v>0</v>
      </c>
      <c r="CU52">
        <f t="shared" si="39"/>
        <v>0</v>
      </c>
      <c r="CV52">
        <f t="shared" si="40"/>
        <v>0</v>
      </c>
      <c r="CW52">
        <f t="shared" si="41"/>
        <v>0</v>
      </c>
      <c r="CX52">
        <f t="shared" si="42"/>
        <v>0</v>
      </c>
      <c r="CY52">
        <f t="shared" si="43"/>
        <v>0</v>
      </c>
      <c r="CZ52">
        <f t="shared" si="44"/>
        <v>0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1009</v>
      </c>
      <c r="DV52" t="s">
        <v>24</v>
      </c>
      <c r="DW52" t="s">
        <v>24</v>
      </c>
      <c r="DX52">
        <v>1000</v>
      </c>
      <c r="EE52">
        <v>25605902</v>
      </c>
      <c r="EF52">
        <v>8</v>
      </c>
      <c r="EG52" t="s">
        <v>113</v>
      </c>
      <c r="EH52">
        <v>0</v>
      </c>
      <c r="EI52" t="s">
        <v>3</v>
      </c>
      <c r="EJ52">
        <v>1</v>
      </c>
      <c r="EK52">
        <v>500001</v>
      </c>
      <c r="EL52" t="s">
        <v>114</v>
      </c>
      <c r="EM52" t="s">
        <v>115</v>
      </c>
      <c r="EO52" t="s">
        <v>3</v>
      </c>
      <c r="EQ52">
        <v>0</v>
      </c>
      <c r="ER52">
        <v>2447.5</v>
      </c>
      <c r="ES52">
        <v>2447.5</v>
      </c>
      <c r="ET52">
        <v>0</v>
      </c>
      <c r="EU52">
        <v>0</v>
      </c>
      <c r="EV52">
        <v>0</v>
      </c>
      <c r="EW52">
        <v>0</v>
      </c>
      <c r="EX52">
        <v>0</v>
      </c>
      <c r="FQ52">
        <v>0</v>
      </c>
      <c r="FR52">
        <f t="shared" si="45"/>
        <v>0</v>
      </c>
      <c r="FS52">
        <v>0</v>
      </c>
      <c r="FX52">
        <v>0</v>
      </c>
      <c r="FY52">
        <v>0</v>
      </c>
      <c r="GA52" t="s">
        <v>3</v>
      </c>
      <c r="GD52">
        <v>1</v>
      </c>
      <c r="GF52">
        <v>908167061</v>
      </c>
      <c r="GG52">
        <v>2</v>
      </c>
      <c r="GH52">
        <v>1</v>
      </c>
      <c r="GI52">
        <v>-2</v>
      </c>
      <c r="GJ52">
        <v>0</v>
      </c>
      <c r="GK52">
        <v>0</v>
      </c>
      <c r="GL52">
        <f t="shared" si="46"/>
        <v>0</v>
      </c>
      <c r="GM52">
        <f t="shared" si="47"/>
        <v>-862</v>
      </c>
      <c r="GN52">
        <f t="shared" si="48"/>
        <v>-862</v>
      </c>
      <c r="GO52">
        <f t="shared" si="49"/>
        <v>0</v>
      </c>
      <c r="GP52">
        <f t="shared" si="50"/>
        <v>0</v>
      </c>
      <c r="GR52">
        <v>0</v>
      </c>
      <c r="GS52">
        <v>3</v>
      </c>
      <c r="GT52">
        <v>0</v>
      </c>
      <c r="GU52" t="s">
        <v>3</v>
      </c>
      <c r="GV52">
        <f t="shared" si="51"/>
        <v>0</v>
      </c>
      <c r="GW52">
        <v>1</v>
      </c>
      <c r="GX52">
        <f t="shared" si="52"/>
        <v>0</v>
      </c>
      <c r="HA52">
        <v>0</v>
      </c>
      <c r="HB52">
        <v>0</v>
      </c>
      <c r="HC52">
        <f t="shared" si="53"/>
        <v>0</v>
      </c>
      <c r="IK52">
        <v>0</v>
      </c>
    </row>
    <row r="53" spans="1:245" x14ac:dyDescent="0.25">
      <c r="A53">
        <v>18</v>
      </c>
      <c r="B53">
        <v>1</v>
      </c>
      <c r="C53">
        <v>88</v>
      </c>
      <c r="E53" t="s">
        <v>161</v>
      </c>
      <c r="F53" t="s">
        <v>162</v>
      </c>
      <c r="G53" t="s">
        <v>163</v>
      </c>
      <c r="H53" t="s">
        <v>155</v>
      </c>
      <c r="I53">
        <f>I50*J53</f>
        <v>312.18</v>
      </c>
      <c r="J53">
        <v>860</v>
      </c>
      <c r="O53">
        <f t="shared" si="14"/>
        <v>553</v>
      </c>
      <c r="P53">
        <f t="shared" si="15"/>
        <v>553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9</v>
      </c>
      <c r="X53">
        <f t="shared" si="23"/>
        <v>0</v>
      </c>
      <c r="Y53">
        <f t="shared" si="24"/>
        <v>0</v>
      </c>
      <c r="AA53">
        <v>25996508</v>
      </c>
      <c r="AB53">
        <f t="shared" si="25"/>
        <v>1.77</v>
      </c>
      <c r="AC53">
        <f t="shared" si="26"/>
        <v>1.77</v>
      </c>
      <c r="AD53">
        <f>ROUND((((ET53)-(EU53))+AE53),2)</f>
        <v>0</v>
      </c>
      <c r="AE53">
        <f t="shared" si="56"/>
        <v>0</v>
      </c>
      <c r="AF53">
        <f t="shared" si="56"/>
        <v>0</v>
      </c>
      <c r="AG53">
        <f t="shared" si="30"/>
        <v>0</v>
      </c>
      <c r="AH53">
        <f t="shared" si="57"/>
        <v>0</v>
      </c>
      <c r="AI53">
        <f t="shared" si="57"/>
        <v>0</v>
      </c>
      <c r="AJ53">
        <f t="shared" si="33"/>
        <v>0.03</v>
      </c>
      <c r="AK53">
        <v>1.77</v>
      </c>
      <c r="AL53">
        <v>1.77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0.03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1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164</v>
      </c>
      <c r="BM53">
        <v>500001</v>
      </c>
      <c r="BN53">
        <v>0</v>
      </c>
      <c r="BO53" t="s">
        <v>3</v>
      </c>
      <c r="BP53">
        <v>0</v>
      </c>
      <c r="BQ53">
        <v>8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553</v>
      </c>
      <c r="CQ53">
        <f t="shared" si="35"/>
        <v>1.77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0.03</v>
      </c>
      <c r="CY53">
        <f t="shared" si="43"/>
        <v>0</v>
      </c>
      <c r="CZ53">
        <f t="shared" si="44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155</v>
      </c>
      <c r="DW53" t="s">
        <v>155</v>
      </c>
      <c r="DX53">
        <v>1</v>
      </c>
      <c r="EE53">
        <v>25605902</v>
      </c>
      <c r="EF53">
        <v>8</v>
      </c>
      <c r="EG53" t="s">
        <v>113</v>
      </c>
      <c r="EH53">
        <v>0</v>
      </c>
      <c r="EI53" t="s">
        <v>3</v>
      </c>
      <c r="EJ53">
        <v>1</v>
      </c>
      <c r="EK53">
        <v>500001</v>
      </c>
      <c r="EL53" t="s">
        <v>114</v>
      </c>
      <c r="EM53" t="s">
        <v>115</v>
      </c>
      <c r="EO53" t="s">
        <v>3</v>
      </c>
      <c r="EQ53">
        <v>0</v>
      </c>
      <c r="ER53">
        <v>1.77</v>
      </c>
      <c r="ES53">
        <v>1.77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3</v>
      </c>
      <c r="GD53">
        <v>1</v>
      </c>
      <c r="GF53">
        <v>1952062445</v>
      </c>
      <c r="GG53">
        <v>2</v>
      </c>
      <c r="GH53">
        <v>1</v>
      </c>
      <c r="GI53">
        <v>-2</v>
      </c>
      <c r="GJ53">
        <v>0</v>
      </c>
      <c r="GK53">
        <v>0</v>
      </c>
      <c r="GL53">
        <f t="shared" si="46"/>
        <v>0</v>
      </c>
      <c r="GM53">
        <f t="shared" si="47"/>
        <v>553</v>
      </c>
      <c r="GN53">
        <f t="shared" si="48"/>
        <v>553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HC53">
        <f t="shared" si="53"/>
        <v>0</v>
      </c>
      <c r="IK53">
        <v>0</v>
      </c>
    </row>
    <row r="54" spans="1:245" x14ac:dyDescent="0.25">
      <c r="A54">
        <v>17</v>
      </c>
      <c r="B54">
        <v>1</v>
      </c>
      <c r="C54">
        <f>ROW(SmtRes!A97)</f>
        <v>97</v>
      </c>
      <c r="D54">
        <f>ROW(EtalonRes!A98)</f>
        <v>98</v>
      </c>
      <c r="E54" t="s">
        <v>165</v>
      </c>
      <c r="F54" t="s">
        <v>166</v>
      </c>
      <c r="G54" t="s">
        <v>167</v>
      </c>
      <c r="H54" t="s">
        <v>124</v>
      </c>
      <c r="I54">
        <f>ROUND(64.2/100,9)</f>
        <v>0.64200000000000002</v>
      </c>
      <c r="J54">
        <v>0</v>
      </c>
      <c r="O54">
        <f t="shared" si="14"/>
        <v>4774</v>
      </c>
      <c r="P54">
        <f t="shared" si="15"/>
        <v>4291</v>
      </c>
      <c r="Q54">
        <f t="shared" si="16"/>
        <v>21</v>
      </c>
      <c r="R54">
        <f t="shared" si="17"/>
        <v>13</v>
      </c>
      <c r="S54">
        <f t="shared" si="18"/>
        <v>462</v>
      </c>
      <c r="T54">
        <f t="shared" si="19"/>
        <v>0</v>
      </c>
      <c r="U54">
        <f t="shared" si="20"/>
        <v>47.379599999999996</v>
      </c>
      <c r="V54">
        <f t="shared" si="21"/>
        <v>1.2198</v>
      </c>
      <c r="W54">
        <f t="shared" si="22"/>
        <v>0</v>
      </c>
      <c r="X54">
        <f t="shared" si="23"/>
        <v>375</v>
      </c>
      <c r="Y54">
        <f t="shared" si="24"/>
        <v>238</v>
      </c>
      <c r="AA54">
        <v>25996508</v>
      </c>
      <c r="AB54">
        <f t="shared" si="25"/>
        <v>7436.82</v>
      </c>
      <c r="AC54">
        <f t="shared" si="26"/>
        <v>6684.04</v>
      </c>
      <c r="AD54">
        <f>ROUND((((ET54)-(EU54))+AE54),2)</f>
        <v>32.49</v>
      </c>
      <c r="AE54">
        <f t="shared" si="56"/>
        <v>20.7</v>
      </c>
      <c r="AF54">
        <f t="shared" si="56"/>
        <v>720.29</v>
      </c>
      <c r="AG54">
        <f t="shared" si="30"/>
        <v>0</v>
      </c>
      <c r="AH54">
        <f t="shared" si="57"/>
        <v>73.8</v>
      </c>
      <c r="AI54">
        <f t="shared" si="57"/>
        <v>1.9</v>
      </c>
      <c r="AJ54">
        <f t="shared" si="33"/>
        <v>0</v>
      </c>
      <c r="AK54">
        <v>7436.82</v>
      </c>
      <c r="AL54">
        <v>6684.04</v>
      </c>
      <c r="AM54">
        <v>32.49</v>
      </c>
      <c r="AN54">
        <v>20.7</v>
      </c>
      <c r="AO54">
        <v>720.29</v>
      </c>
      <c r="AP54">
        <v>0</v>
      </c>
      <c r="AQ54">
        <v>73.8</v>
      </c>
      <c r="AR54">
        <v>1.9</v>
      </c>
      <c r="AS54">
        <v>0</v>
      </c>
      <c r="AT54">
        <v>79</v>
      </c>
      <c r="AU54">
        <v>50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D54" t="s">
        <v>3</v>
      </c>
      <c r="BE54" t="s">
        <v>3</v>
      </c>
      <c r="BF54" t="s">
        <v>3</v>
      </c>
      <c r="BG54" t="s">
        <v>3</v>
      </c>
      <c r="BH54">
        <v>0</v>
      </c>
      <c r="BI54">
        <v>1</v>
      </c>
      <c r="BJ54" t="s">
        <v>168</v>
      </c>
      <c r="BM54">
        <v>61001</v>
      </c>
      <c r="BN54">
        <v>0</v>
      </c>
      <c r="BO54" t="s">
        <v>3</v>
      </c>
      <c r="BP54">
        <v>0</v>
      </c>
      <c r="BQ54">
        <v>6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79</v>
      </c>
      <c r="CA54">
        <v>50</v>
      </c>
      <c r="CE54">
        <v>0</v>
      </c>
      <c r="CF54">
        <v>0</v>
      </c>
      <c r="CG54">
        <v>0</v>
      </c>
      <c r="CM54">
        <v>0</v>
      </c>
      <c r="CN54" t="s">
        <v>3</v>
      </c>
      <c r="CO54">
        <v>0</v>
      </c>
      <c r="CP54">
        <f t="shared" si="34"/>
        <v>4774</v>
      </c>
      <c r="CQ54">
        <f t="shared" si="35"/>
        <v>6684.04</v>
      </c>
      <c r="CR54">
        <f t="shared" si="36"/>
        <v>32.49</v>
      </c>
      <c r="CS54">
        <f t="shared" si="37"/>
        <v>20.7</v>
      </c>
      <c r="CT54">
        <f t="shared" si="38"/>
        <v>720.29</v>
      </c>
      <c r="CU54">
        <f t="shared" si="39"/>
        <v>0</v>
      </c>
      <c r="CV54">
        <f t="shared" si="40"/>
        <v>73.8</v>
      </c>
      <c r="CW54">
        <f t="shared" si="41"/>
        <v>1.9</v>
      </c>
      <c r="CX54">
        <f t="shared" si="42"/>
        <v>0</v>
      </c>
      <c r="CY54">
        <f t="shared" si="43"/>
        <v>375.25</v>
      </c>
      <c r="CZ54">
        <f t="shared" si="44"/>
        <v>237.5</v>
      </c>
      <c r="DC54" t="s">
        <v>3</v>
      </c>
      <c r="DD54" t="s">
        <v>3</v>
      </c>
      <c r="DE54" t="s">
        <v>3</v>
      </c>
      <c r="DF54" t="s">
        <v>3</v>
      </c>
      <c r="DG54" t="s">
        <v>3</v>
      </c>
      <c r="DH54" t="s">
        <v>3</v>
      </c>
      <c r="DI54" t="s">
        <v>3</v>
      </c>
      <c r="DJ54" t="s">
        <v>3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1013</v>
      </c>
      <c r="DV54" t="s">
        <v>124</v>
      </c>
      <c r="DW54" t="s">
        <v>124</v>
      </c>
      <c r="DX54">
        <v>1</v>
      </c>
      <c r="EE54">
        <v>25606052</v>
      </c>
      <c r="EF54">
        <v>6</v>
      </c>
      <c r="EG54" t="s">
        <v>18</v>
      </c>
      <c r="EH54">
        <v>0</v>
      </c>
      <c r="EI54" t="s">
        <v>3</v>
      </c>
      <c r="EJ54">
        <v>1</v>
      </c>
      <c r="EK54">
        <v>61001</v>
      </c>
      <c r="EL54" t="s">
        <v>72</v>
      </c>
      <c r="EM54" t="s">
        <v>73</v>
      </c>
      <c r="EO54" t="s">
        <v>3</v>
      </c>
      <c r="EQ54">
        <v>0</v>
      </c>
      <c r="ER54">
        <v>7436.82</v>
      </c>
      <c r="ES54">
        <v>6684.04</v>
      </c>
      <c r="ET54">
        <v>32.49</v>
      </c>
      <c r="EU54">
        <v>20.7</v>
      </c>
      <c r="EV54">
        <v>720.29</v>
      </c>
      <c r="EW54">
        <v>73.8</v>
      </c>
      <c r="EX54">
        <v>1.9</v>
      </c>
      <c r="EY54">
        <v>0</v>
      </c>
      <c r="FQ54">
        <v>0</v>
      </c>
      <c r="FR54">
        <f t="shared" si="45"/>
        <v>0</v>
      </c>
      <c r="FS54">
        <v>0</v>
      </c>
      <c r="FX54">
        <v>79</v>
      </c>
      <c r="FY54">
        <v>50</v>
      </c>
      <c r="GA54" t="s">
        <v>3</v>
      </c>
      <c r="GD54">
        <v>1</v>
      </c>
      <c r="GF54">
        <v>1555683299</v>
      </c>
      <c r="GG54">
        <v>2</v>
      </c>
      <c r="GH54">
        <v>1</v>
      </c>
      <c r="GI54">
        <v>-2</v>
      </c>
      <c r="GJ54">
        <v>0</v>
      </c>
      <c r="GK54">
        <v>0</v>
      </c>
      <c r="GL54">
        <f t="shared" si="46"/>
        <v>0</v>
      </c>
      <c r="GM54">
        <f t="shared" si="47"/>
        <v>5387</v>
      </c>
      <c r="GN54">
        <f t="shared" si="48"/>
        <v>5387</v>
      </c>
      <c r="GO54">
        <f t="shared" si="49"/>
        <v>0</v>
      </c>
      <c r="GP54">
        <f t="shared" si="50"/>
        <v>0</v>
      </c>
      <c r="GR54">
        <v>0</v>
      </c>
      <c r="GS54">
        <v>3</v>
      </c>
      <c r="GT54">
        <v>0</v>
      </c>
      <c r="GU54" t="s">
        <v>3</v>
      </c>
      <c r="GV54">
        <f t="shared" si="51"/>
        <v>0</v>
      </c>
      <c r="GW54">
        <v>1</v>
      </c>
      <c r="GX54">
        <f t="shared" si="52"/>
        <v>0</v>
      </c>
      <c r="HA54">
        <v>0</v>
      </c>
      <c r="HB54">
        <v>0</v>
      </c>
      <c r="HC54">
        <f t="shared" si="53"/>
        <v>0</v>
      </c>
      <c r="IK54">
        <v>0</v>
      </c>
    </row>
    <row r="55" spans="1:245" x14ac:dyDescent="0.25">
      <c r="A55">
        <v>17</v>
      </c>
      <c r="B55">
        <v>1</v>
      </c>
      <c r="C55">
        <f>ROW(SmtRes!A108)</f>
        <v>108</v>
      </c>
      <c r="D55">
        <f>ROW(EtalonRes!A109)</f>
        <v>109</v>
      </c>
      <c r="E55" t="s">
        <v>169</v>
      </c>
      <c r="F55" t="s">
        <v>170</v>
      </c>
      <c r="G55" t="s">
        <v>171</v>
      </c>
      <c r="H55" t="s">
        <v>172</v>
      </c>
      <c r="I55">
        <f>ROUND(64.2/100,9)</f>
        <v>0.64200000000000002</v>
      </c>
      <c r="J55">
        <v>0</v>
      </c>
      <c r="O55">
        <f t="shared" si="14"/>
        <v>2064</v>
      </c>
      <c r="P55">
        <f t="shared" si="15"/>
        <v>1749</v>
      </c>
      <c r="Q55">
        <f t="shared" si="16"/>
        <v>1</v>
      </c>
      <c r="R55">
        <f t="shared" si="17"/>
        <v>0</v>
      </c>
      <c r="S55">
        <f t="shared" si="18"/>
        <v>314</v>
      </c>
      <c r="T55">
        <f t="shared" si="19"/>
        <v>0</v>
      </c>
      <c r="U55">
        <f t="shared" si="20"/>
        <v>34.663184999999999</v>
      </c>
      <c r="V55">
        <f t="shared" si="21"/>
        <v>8.0250000000000009E-3</v>
      </c>
      <c r="W55">
        <f t="shared" si="22"/>
        <v>0</v>
      </c>
      <c r="X55">
        <f t="shared" si="23"/>
        <v>298</v>
      </c>
      <c r="Y55">
        <f t="shared" si="24"/>
        <v>148</v>
      </c>
      <c r="AA55">
        <v>25996508</v>
      </c>
      <c r="AB55">
        <f t="shared" si="25"/>
        <v>3216.12</v>
      </c>
      <c r="AC55">
        <f t="shared" si="26"/>
        <v>2724.92</v>
      </c>
      <c r="AD55">
        <f>ROUND(((((ET55*1.25))-((EU55*1.25)))+AE55),2)</f>
        <v>1.48</v>
      </c>
      <c r="AE55">
        <f>ROUND(((EU55*1.25)),2)</f>
        <v>0.18</v>
      </c>
      <c r="AF55">
        <f>ROUND(((EV55*1.15)),2)</f>
        <v>489.72</v>
      </c>
      <c r="AG55">
        <f t="shared" si="30"/>
        <v>0</v>
      </c>
      <c r="AH55">
        <f>((EW55*1.15))</f>
        <v>53.9925</v>
      </c>
      <c r="AI55">
        <f>((EX55*1.25))</f>
        <v>1.2500000000000001E-2</v>
      </c>
      <c r="AJ55">
        <f t="shared" si="33"/>
        <v>0</v>
      </c>
      <c r="AK55">
        <v>3151.94</v>
      </c>
      <c r="AL55">
        <v>2724.92</v>
      </c>
      <c r="AM55">
        <v>1.18</v>
      </c>
      <c r="AN55">
        <v>0.14000000000000001</v>
      </c>
      <c r="AO55">
        <v>425.84</v>
      </c>
      <c r="AP55">
        <v>0</v>
      </c>
      <c r="AQ55">
        <v>46.95</v>
      </c>
      <c r="AR55">
        <v>0.01</v>
      </c>
      <c r="AS55">
        <v>0</v>
      </c>
      <c r="AT55">
        <v>95</v>
      </c>
      <c r="AU55">
        <v>47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1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173</v>
      </c>
      <c r="BM55">
        <v>15001</v>
      </c>
      <c r="BN55">
        <v>0</v>
      </c>
      <c r="BO55" t="s">
        <v>3</v>
      </c>
      <c r="BP55">
        <v>0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105</v>
      </c>
      <c r="CA55">
        <v>55</v>
      </c>
      <c r="CE55">
        <v>0</v>
      </c>
      <c r="CF55">
        <v>0</v>
      </c>
      <c r="CG55">
        <v>0</v>
      </c>
      <c r="CM55">
        <v>0</v>
      </c>
      <c r="CN55" t="s">
        <v>763</v>
      </c>
      <c r="CO55">
        <v>0</v>
      </c>
      <c r="CP55">
        <f t="shared" si="34"/>
        <v>2064</v>
      </c>
      <c r="CQ55">
        <f t="shared" si="35"/>
        <v>2724.92</v>
      </c>
      <c r="CR55">
        <f t="shared" si="36"/>
        <v>1.48</v>
      </c>
      <c r="CS55">
        <f t="shared" si="37"/>
        <v>0.18</v>
      </c>
      <c r="CT55">
        <f t="shared" si="38"/>
        <v>489.72</v>
      </c>
      <c r="CU55">
        <f t="shared" si="39"/>
        <v>0</v>
      </c>
      <c r="CV55">
        <f t="shared" si="40"/>
        <v>53.9925</v>
      </c>
      <c r="CW55">
        <f t="shared" si="41"/>
        <v>1.2500000000000001E-2</v>
      </c>
      <c r="CX55">
        <f t="shared" si="42"/>
        <v>0</v>
      </c>
      <c r="CY55">
        <f t="shared" si="43"/>
        <v>298.3</v>
      </c>
      <c r="CZ55">
        <f t="shared" si="44"/>
        <v>147.58000000000001</v>
      </c>
      <c r="DC55" t="s">
        <v>3</v>
      </c>
      <c r="DD55" t="s">
        <v>3</v>
      </c>
      <c r="DE55" t="s">
        <v>100</v>
      </c>
      <c r="DF55" t="s">
        <v>100</v>
      </c>
      <c r="DG55" t="s">
        <v>101</v>
      </c>
      <c r="DH55" t="s">
        <v>3</v>
      </c>
      <c r="DI55" t="s">
        <v>101</v>
      </c>
      <c r="DJ55" t="s">
        <v>100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172</v>
      </c>
      <c r="DW55" t="s">
        <v>172</v>
      </c>
      <c r="DX55">
        <v>1</v>
      </c>
      <c r="EE55">
        <v>25605995</v>
      </c>
      <c r="EF55">
        <v>2</v>
      </c>
      <c r="EG55" t="s">
        <v>102</v>
      </c>
      <c r="EH55">
        <v>0</v>
      </c>
      <c r="EI55" t="s">
        <v>3</v>
      </c>
      <c r="EJ55">
        <v>1</v>
      </c>
      <c r="EK55">
        <v>15001</v>
      </c>
      <c r="EL55" t="s">
        <v>136</v>
      </c>
      <c r="EM55" t="s">
        <v>137</v>
      </c>
      <c r="EO55" t="s">
        <v>105</v>
      </c>
      <c r="EQ55">
        <v>0</v>
      </c>
      <c r="ER55">
        <v>3151.94</v>
      </c>
      <c r="ES55">
        <v>2724.92</v>
      </c>
      <c r="ET55">
        <v>1.18</v>
      </c>
      <c r="EU55">
        <v>0.14000000000000001</v>
      </c>
      <c r="EV55">
        <v>425.84</v>
      </c>
      <c r="EW55">
        <v>46.95</v>
      </c>
      <c r="EX55">
        <v>0.01</v>
      </c>
      <c r="EY55">
        <v>0</v>
      </c>
      <c r="FQ55">
        <v>0</v>
      </c>
      <c r="FR55">
        <f t="shared" si="45"/>
        <v>0</v>
      </c>
      <c r="FS55">
        <v>0</v>
      </c>
      <c r="FT55" t="s">
        <v>106</v>
      </c>
      <c r="FU55" t="s">
        <v>107</v>
      </c>
      <c r="FX55">
        <v>94.5</v>
      </c>
      <c r="FY55">
        <v>46.75</v>
      </c>
      <c r="GA55" t="s">
        <v>3</v>
      </c>
      <c r="GD55">
        <v>1</v>
      </c>
      <c r="GF55">
        <v>-1480208985</v>
      </c>
      <c r="GG55">
        <v>2</v>
      </c>
      <c r="GH55">
        <v>1</v>
      </c>
      <c r="GI55">
        <v>-2</v>
      </c>
      <c r="GJ55">
        <v>0</v>
      </c>
      <c r="GK55">
        <v>0</v>
      </c>
      <c r="GL55">
        <f t="shared" si="46"/>
        <v>0</v>
      </c>
      <c r="GM55">
        <f t="shared" si="47"/>
        <v>2510</v>
      </c>
      <c r="GN55">
        <f t="shared" si="48"/>
        <v>2510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HC55">
        <f t="shared" si="53"/>
        <v>0</v>
      </c>
      <c r="IK55">
        <v>0</v>
      </c>
    </row>
    <row r="56" spans="1:245" x14ac:dyDescent="0.25">
      <c r="A56">
        <v>18</v>
      </c>
      <c r="B56">
        <v>1</v>
      </c>
      <c r="C56">
        <v>106</v>
      </c>
      <c r="E56" t="s">
        <v>174</v>
      </c>
      <c r="F56" t="s">
        <v>175</v>
      </c>
      <c r="G56" t="s">
        <v>176</v>
      </c>
      <c r="H56" t="s">
        <v>177</v>
      </c>
      <c r="I56">
        <f>I55*J56</f>
        <v>-0.73829999999999996</v>
      </c>
      <c r="J56">
        <v>-1.1499999999999999</v>
      </c>
      <c r="O56">
        <f t="shared" ref="O56:O88" si="58">ROUND(CP56,0)</f>
        <v>-1684</v>
      </c>
      <c r="P56">
        <f t="shared" ref="P56:P88" si="59">ROUND(CQ56*I56,0)</f>
        <v>-1684</v>
      </c>
      <c r="Q56">
        <f t="shared" ref="Q56:Q88" si="60">ROUND(CR56*I56,0)</f>
        <v>0</v>
      </c>
      <c r="R56">
        <f t="shared" ref="R56:R88" si="61">ROUND(CS56*I56,0)</f>
        <v>0</v>
      </c>
      <c r="S56">
        <f t="shared" ref="S56:S88" si="62">ROUND(CT56*I56,0)</f>
        <v>0</v>
      </c>
      <c r="T56">
        <f t="shared" ref="T56:T88" si="63">ROUND(CU56*I56,0)</f>
        <v>0</v>
      </c>
      <c r="U56">
        <f t="shared" ref="U56:U88" si="64">CV56*I56</f>
        <v>0</v>
      </c>
      <c r="V56">
        <f t="shared" ref="V56:V88" si="65">CW56*I56</f>
        <v>0</v>
      </c>
      <c r="W56">
        <f t="shared" ref="W56:W88" si="66">ROUND(CX56*I56,0)</f>
        <v>0</v>
      </c>
      <c r="X56">
        <f t="shared" ref="X56:X88" si="67">ROUND(CY56,0)</f>
        <v>0</v>
      </c>
      <c r="Y56">
        <f t="shared" ref="Y56:Y88" si="68">ROUND(CZ56,0)</f>
        <v>0</v>
      </c>
      <c r="AA56">
        <v>25996508</v>
      </c>
      <c r="AB56">
        <f t="shared" ref="AB56:AB87" si="69">ROUND((AC56+AD56+AF56),2)</f>
        <v>2281.39</v>
      </c>
      <c r="AC56">
        <f t="shared" si="26"/>
        <v>2281.39</v>
      </c>
      <c r="AD56">
        <f>ROUND((((ET56)-(EU56))+AE56),2)</f>
        <v>0</v>
      </c>
      <c r="AE56">
        <f>ROUND((EU56),2)</f>
        <v>0</v>
      </c>
      <c r="AF56">
        <f>ROUND((EV56),2)</f>
        <v>0</v>
      </c>
      <c r="AG56">
        <f t="shared" ref="AG56:AG88" si="70">ROUND((AP56),2)</f>
        <v>0</v>
      </c>
      <c r="AH56">
        <f>(EW56)</f>
        <v>0</v>
      </c>
      <c r="AI56">
        <f>(EX56)</f>
        <v>0</v>
      </c>
      <c r="AJ56">
        <f t="shared" ref="AJ56:AJ88" si="71">(AS56)</f>
        <v>0</v>
      </c>
      <c r="AK56">
        <v>2281.39</v>
      </c>
      <c r="AL56">
        <v>2281.39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D56" t="s">
        <v>3</v>
      </c>
      <c r="BE56" t="s">
        <v>3</v>
      </c>
      <c r="BF56" t="s">
        <v>3</v>
      </c>
      <c r="BG56" t="s">
        <v>3</v>
      </c>
      <c r="BH56">
        <v>3</v>
      </c>
      <c r="BI56">
        <v>1</v>
      </c>
      <c r="BJ56" t="s">
        <v>178</v>
      </c>
      <c r="BM56">
        <v>500001</v>
      </c>
      <c r="BN56">
        <v>0</v>
      </c>
      <c r="BO56" t="s">
        <v>3</v>
      </c>
      <c r="BP56">
        <v>0</v>
      </c>
      <c r="BQ56">
        <v>8</v>
      </c>
      <c r="BR56">
        <v>1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 t="s">
        <v>3</v>
      </c>
      <c r="BZ56">
        <v>0</v>
      </c>
      <c r="CA56">
        <v>0</v>
      </c>
      <c r="CE56">
        <v>0</v>
      </c>
      <c r="CF56">
        <v>0</v>
      </c>
      <c r="CG56">
        <v>0</v>
      </c>
      <c r="CM56">
        <v>0</v>
      </c>
      <c r="CN56" t="s">
        <v>3</v>
      </c>
      <c r="CO56">
        <v>0</v>
      </c>
      <c r="CP56">
        <f t="shared" ref="CP56:CP88" si="72">(P56+Q56+S56)</f>
        <v>-1684</v>
      </c>
      <c r="CQ56">
        <f t="shared" ref="CQ56:CQ88" si="73">AC56*BC56</f>
        <v>2281.39</v>
      </c>
      <c r="CR56">
        <f t="shared" ref="CR56:CR88" si="74">AD56*BB56</f>
        <v>0</v>
      </c>
      <c r="CS56">
        <f t="shared" ref="CS56:CS88" si="75">AE56*BS56</f>
        <v>0</v>
      </c>
      <c r="CT56">
        <f t="shared" ref="CT56:CT88" si="76">AF56*BA56</f>
        <v>0</v>
      </c>
      <c r="CU56">
        <f t="shared" ref="CU56:CU88" si="77">AG56</f>
        <v>0</v>
      </c>
      <c r="CV56">
        <f t="shared" ref="CV56:CV88" si="78">AH56</f>
        <v>0</v>
      </c>
      <c r="CW56">
        <f t="shared" ref="CW56:CW88" si="79">AI56</f>
        <v>0</v>
      </c>
      <c r="CX56">
        <f t="shared" ref="CX56:CX88" si="80">AJ56</f>
        <v>0</v>
      </c>
      <c r="CY56">
        <f t="shared" ref="CY56:CY88" si="81">(((S56+R56)*AT56)/100)</f>
        <v>0</v>
      </c>
      <c r="CZ56">
        <f t="shared" ref="CZ56:CZ88" si="82">(((S56+R56)*AU56)/100)</f>
        <v>0</v>
      </c>
      <c r="DC56" t="s">
        <v>3</v>
      </c>
      <c r="DD56" t="s">
        <v>3</v>
      </c>
      <c r="DE56" t="s">
        <v>3</v>
      </c>
      <c r="DF56" t="s">
        <v>3</v>
      </c>
      <c r="DG56" t="s">
        <v>3</v>
      </c>
      <c r="DH56" t="s">
        <v>3</v>
      </c>
      <c r="DI56" t="s">
        <v>3</v>
      </c>
      <c r="DJ56" t="s">
        <v>3</v>
      </c>
      <c r="DK56" t="s">
        <v>3</v>
      </c>
      <c r="DL56" t="s">
        <v>3</v>
      </c>
      <c r="DM56" t="s">
        <v>3</v>
      </c>
      <c r="DN56">
        <v>0</v>
      </c>
      <c r="DO56">
        <v>0</v>
      </c>
      <c r="DP56">
        <v>1</v>
      </c>
      <c r="DQ56">
        <v>1</v>
      </c>
      <c r="DU56">
        <v>1005</v>
      </c>
      <c r="DV56" t="s">
        <v>177</v>
      </c>
      <c r="DW56" t="s">
        <v>177</v>
      </c>
      <c r="DX56">
        <v>100</v>
      </c>
      <c r="EE56">
        <v>25605902</v>
      </c>
      <c r="EF56">
        <v>8</v>
      </c>
      <c r="EG56" t="s">
        <v>113</v>
      </c>
      <c r="EH56">
        <v>0</v>
      </c>
      <c r="EI56" t="s">
        <v>3</v>
      </c>
      <c r="EJ56">
        <v>1</v>
      </c>
      <c r="EK56">
        <v>500001</v>
      </c>
      <c r="EL56" t="s">
        <v>114</v>
      </c>
      <c r="EM56" t="s">
        <v>115</v>
      </c>
      <c r="EO56" t="s">
        <v>3</v>
      </c>
      <c r="EQ56">
        <v>0</v>
      </c>
      <c r="ER56">
        <v>2281.39</v>
      </c>
      <c r="ES56">
        <v>2281.39</v>
      </c>
      <c r="ET56">
        <v>0</v>
      </c>
      <c r="EU56">
        <v>0</v>
      </c>
      <c r="EV56">
        <v>0</v>
      </c>
      <c r="EW56">
        <v>0</v>
      </c>
      <c r="EX56">
        <v>0</v>
      </c>
      <c r="FQ56">
        <v>0</v>
      </c>
      <c r="FR56">
        <f t="shared" ref="FR56:FR88" si="83">ROUND(IF(AND(BH56=3,BI56=3),P56,0),0)</f>
        <v>0</v>
      </c>
      <c r="FS56">
        <v>0</v>
      </c>
      <c r="FX56">
        <v>0</v>
      </c>
      <c r="FY56">
        <v>0</v>
      </c>
      <c r="GA56" t="s">
        <v>3</v>
      </c>
      <c r="GD56">
        <v>1</v>
      </c>
      <c r="GF56">
        <v>-1681792249</v>
      </c>
      <c r="GG56">
        <v>2</v>
      </c>
      <c r="GH56">
        <v>1</v>
      </c>
      <c r="GI56">
        <v>-2</v>
      </c>
      <c r="GJ56">
        <v>0</v>
      </c>
      <c r="GK56">
        <v>0</v>
      </c>
      <c r="GL56">
        <f t="shared" ref="GL56:GL88" si="84">ROUND(IF(AND(BH56=3,BI56=3,FS56&lt;&gt;0),P56,0),0)</f>
        <v>0</v>
      </c>
      <c r="GM56">
        <f t="shared" ref="GM56:GM88" si="85">ROUND(O56+X56+Y56,0)+GX56</f>
        <v>-1684</v>
      </c>
      <c r="GN56">
        <f t="shared" ref="GN56:GN88" si="86">IF(OR(BI56=0,BI56=1),ROUND(O56+X56+Y56,0),0)</f>
        <v>-1684</v>
      </c>
      <c r="GO56">
        <f t="shared" ref="GO56:GO88" si="87">IF(BI56=2,ROUND(O56+X56+Y56,0),0)</f>
        <v>0</v>
      </c>
      <c r="GP56">
        <f t="shared" ref="GP56:GP88" si="88">IF(BI56=4,ROUND(O56+X56+Y56,0)+GX56,0)</f>
        <v>0</v>
      </c>
      <c r="GR56">
        <v>0</v>
      </c>
      <c r="GS56">
        <v>3</v>
      </c>
      <c r="GT56">
        <v>0</v>
      </c>
      <c r="GU56" t="s">
        <v>3</v>
      </c>
      <c r="GV56">
        <f t="shared" ref="GV56:GV88" si="89">ROUND((GT56),2)</f>
        <v>0</v>
      </c>
      <c r="GW56">
        <v>1</v>
      </c>
      <c r="GX56">
        <f t="shared" ref="GX56:GX88" si="90">ROUND(HC56*I56,0)</f>
        <v>0</v>
      </c>
      <c r="HA56">
        <v>0</v>
      </c>
      <c r="HB56">
        <v>0</v>
      </c>
      <c r="HC56">
        <f t="shared" ref="HC56:HC88" si="91">GV56*GW56</f>
        <v>0</v>
      </c>
      <c r="IK56">
        <v>0</v>
      </c>
    </row>
    <row r="57" spans="1:245" x14ac:dyDescent="0.25">
      <c r="A57">
        <v>17</v>
      </c>
      <c r="B57">
        <v>1</v>
      </c>
      <c r="E57" t="s">
        <v>179</v>
      </c>
      <c r="F57" t="s">
        <v>180</v>
      </c>
      <c r="G57" t="s">
        <v>181</v>
      </c>
      <c r="H57" t="s">
        <v>111</v>
      </c>
      <c r="I57">
        <v>73.83</v>
      </c>
      <c r="J57">
        <v>0</v>
      </c>
      <c r="O57">
        <f t="shared" si="58"/>
        <v>3079</v>
      </c>
      <c r="P57">
        <f t="shared" si="59"/>
        <v>3079</v>
      </c>
      <c r="Q57">
        <f t="shared" si="60"/>
        <v>0</v>
      </c>
      <c r="R57">
        <f t="shared" si="61"/>
        <v>0</v>
      </c>
      <c r="S57">
        <f t="shared" si="62"/>
        <v>0</v>
      </c>
      <c r="T57">
        <f t="shared" si="63"/>
        <v>0</v>
      </c>
      <c r="U57">
        <f t="shared" si="64"/>
        <v>0</v>
      </c>
      <c r="V57">
        <f t="shared" si="65"/>
        <v>0</v>
      </c>
      <c r="W57">
        <f t="shared" si="66"/>
        <v>1</v>
      </c>
      <c r="X57">
        <f t="shared" si="67"/>
        <v>0</v>
      </c>
      <c r="Y57">
        <f t="shared" si="68"/>
        <v>0</v>
      </c>
      <c r="AA57">
        <v>25996508</v>
      </c>
      <c r="AB57">
        <f t="shared" si="69"/>
        <v>41.7</v>
      </c>
      <c r="AC57">
        <f t="shared" si="26"/>
        <v>41.7</v>
      </c>
      <c r="AD57">
        <f>ROUND((((ET57)-(EU57))+AE57),2)</f>
        <v>0</v>
      </c>
      <c r="AE57">
        <f>ROUND((EU57),2)</f>
        <v>0</v>
      </c>
      <c r="AF57">
        <f>ROUND((EV57),2)</f>
        <v>0</v>
      </c>
      <c r="AG57">
        <f t="shared" si="70"/>
        <v>0</v>
      </c>
      <c r="AH57">
        <f>(EW57)</f>
        <v>0</v>
      </c>
      <c r="AI57">
        <f>(EX57)</f>
        <v>0</v>
      </c>
      <c r="AJ57">
        <f t="shared" si="71"/>
        <v>0.01</v>
      </c>
      <c r="AK57">
        <v>41.7</v>
      </c>
      <c r="AL57">
        <v>41.7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0.01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1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182</v>
      </c>
      <c r="BM57">
        <v>500001</v>
      </c>
      <c r="BN57">
        <v>0</v>
      </c>
      <c r="BO57" t="s">
        <v>3</v>
      </c>
      <c r="BP57">
        <v>0</v>
      </c>
      <c r="BQ57">
        <v>8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3079</v>
      </c>
      <c r="CQ57">
        <f t="shared" si="73"/>
        <v>41.7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0.01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1005</v>
      </c>
      <c r="DV57" t="s">
        <v>111</v>
      </c>
      <c r="DW57" t="s">
        <v>111</v>
      </c>
      <c r="DX57">
        <v>1</v>
      </c>
      <c r="EE57">
        <v>25605902</v>
      </c>
      <c r="EF57">
        <v>8</v>
      </c>
      <c r="EG57" t="s">
        <v>113</v>
      </c>
      <c r="EH57">
        <v>0</v>
      </c>
      <c r="EI57" t="s">
        <v>3</v>
      </c>
      <c r="EJ57">
        <v>1</v>
      </c>
      <c r="EK57">
        <v>500001</v>
      </c>
      <c r="EL57" t="s">
        <v>114</v>
      </c>
      <c r="EM57" t="s">
        <v>115</v>
      </c>
      <c r="EO57" t="s">
        <v>3</v>
      </c>
      <c r="EQ57">
        <v>0</v>
      </c>
      <c r="ER57">
        <v>41.7</v>
      </c>
      <c r="ES57">
        <v>41.7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3</v>
      </c>
      <c r="GD57">
        <v>1</v>
      </c>
      <c r="GF57">
        <v>1828013315</v>
      </c>
      <c r="GG57">
        <v>2</v>
      </c>
      <c r="GH57">
        <v>1</v>
      </c>
      <c r="GI57">
        <v>-2</v>
      </c>
      <c r="GJ57">
        <v>0</v>
      </c>
      <c r="GK57">
        <v>0</v>
      </c>
      <c r="GL57">
        <f t="shared" si="84"/>
        <v>0</v>
      </c>
      <c r="GM57">
        <f t="shared" si="85"/>
        <v>3079</v>
      </c>
      <c r="GN57">
        <f t="shared" si="86"/>
        <v>3079</v>
      </c>
      <c r="GO57">
        <f t="shared" si="87"/>
        <v>0</v>
      </c>
      <c r="GP57">
        <f t="shared" si="88"/>
        <v>0</v>
      </c>
      <c r="GR57">
        <v>0</v>
      </c>
      <c r="GS57">
        <v>3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HC57">
        <f t="shared" si="91"/>
        <v>0</v>
      </c>
      <c r="IK57">
        <v>0</v>
      </c>
    </row>
    <row r="58" spans="1:245" x14ac:dyDescent="0.25">
      <c r="A58">
        <v>17</v>
      </c>
      <c r="B58">
        <v>1</v>
      </c>
      <c r="C58">
        <f>ROW(SmtRes!A118)</f>
        <v>118</v>
      </c>
      <c r="D58">
        <f>ROW(EtalonRes!A119)</f>
        <v>119</v>
      </c>
      <c r="E58" t="s">
        <v>183</v>
      </c>
      <c r="F58" t="s">
        <v>184</v>
      </c>
      <c r="G58" t="s">
        <v>185</v>
      </c>
      <c r="H58" t="s">
        <v>172</v>
      </c>
      <c r="I58">
        <f>ROUND(36.3/100,9)</f>
        <v>0.36299999999999999</v>
      </c>
      <c r="J58">
        <v>0</v>
      </c>
      <c r="O58">
        <f t="shared" si="58"/>
        <v>1086</v>
      </c>
      <c r="P58">
        <f t="shared" si="59"/>
        <v>961</v>
      </c>
      <c r="Q58">
        <f t="shared" si="60"/>
        <v>1</v>
      </c>
      <c r="R58">
        <f t="shared" si="61"/>
        <v>0</v>
      </c>
      <c r="S58">
        <f t="shared" si="62"/>
        <v>124</v>
      </c>
      <c r="T58">
        <f t="shared" si="63"/>
        <v>0</v>
      </c>
      <c r="U58">
        <f t="shared" si="64"/>
        <v>13.667312999999998</v>
      </c>
      <c r="V58">
        <f t="shared" si="65"/>
        <v>4.5374999999999999E-3</v>
      </c>
      <c r="W58">
        <f t="shared" si="66"/>
        <v>0</v>
      </c>
      <c r="X58">
        <f t="shared" si="67"/>
        <v>118</v>
      </c>
      <c r="Y58">
        <f t="shared" si="68"/>
        <v>58</v>
      </c>
      <c r="AA58">
        <v>25996508</v>
      </c>
      <c r="AB58">
        <f t="shared" si="69"/>
        <v>2990.55</v>
      </c>
      <c r="AC58">
        <f t="shared" si="26"/>
        <v>2647.58</v>
      </c>
      <c r="AD58">
        <f>ROUND(((((ET58*1.25))-((EU58*1.25)))+AE58),2)</f>
        <v>1.48</v>
      </c>
      <c r="AE58">
        <f>ROUND(((EU58*1.25)),2)</f>
        <v>0.18</v>
      </c>
      <c r="AF58">
        <f>ROUND(((EV58*1.15)),2)</f>
        <v>341.49</v>
      </c>
      <c r="AG58">
        <f t="shared" si="70"/>
        <v>0</v>
      </c>
      <c r="AH58">
        <f>((EW58*1.15))</f>
        <v>37.650999999999996</v>
      </c>
      <c r="AI58">
        <f>((EX58*1.25))</f>
        <v>1.2500000000000001E-2</v>
      </c>
      <c r="AJ58">
        <f t="shared" si="71"/>
        <v>0</v>
      </c>
      <c r="AK58">
        <v>2945.71</v>
      </c>
      <c r="AL58">
        <v>2647.58</v>
      </c>
      <c r="AM58">
        <v>1.18</v>
      </c>
      <c r="AN58">
        <v>0.14000000000000001</v>
      </c>
      <c r="AO58">
        <v>296.95</v>
      </c>
      <c r="AP58">
        <v>0</v>
      </c>
      <c r="AQ58">
        <v>32.74</v>
      </c>
      <c r="AR58">
        <v>0.01</v>
      </c>
      <c r="AS58">
        <v>0</v>
      </c>
      <c r="AT58">
        <v>95</v>
      </c>
      <c r="AU58">
        <v>47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</v>
      </c>
      <c r="BD58" t="s">
        <v>3</v>
      </c>
      <c r="BE58" t="s">
        <v>3</v>
      </c>
      <c r="BF58" t="s">
        <v>3</v>
      </c>
      <c r="BG58" t="s">
        <v>3</v>
      </c>
      <c r="BH58">
        <v>0</v>
      </c>
      <c r="BI58">
        <v>1</v>
      </c>
      <c r="BJ58" t="s">
        <v>186</v>
      </c>
      <c r="BM58">
        <v>15001</v>
      </c>
      <c r="BN58">
        <v>0</v>
      </c>
      <c r="BO58" t="s">
        <v>3</v>
      </c>
      <c r="BP58">
        <v>0</v>
      </c>
      <c r="BQ58">
        <v>2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 t="s">
        <v>3</v>
      </c>
      <c r="BZ58">
        <v>105</v>
      </c>
      <c r="CA58">
        <v>55</v>
      </c>
      <c r="CE58">
        <v>0</v>
      </c>
      <c r="CF58">
        <v>0</v>
      </c>
      <c r="CG58">
        <v>0</v>
      </c>
      <c r="CM58">
        <v>0</v>
      </c>
      <c r="CN58" t="s">
        <v>763</v>
      </c>
      <c r="CO58">
        <v>0</v>
      </c>
      <c r="CP58">
        <f t="shared" si="72"/>
        <v>1086</v>
      </c>
      <c r="CQ58">
        <f t="shared" si="73"/>
        <v>2647.58</v>
      </c>
      <c r="CR58">
        <f t="shared" si="74"/>
        <v>1.48</v>
      </c>
      <c r="CS58">
        <f t="shared" si="75"/>
        <v>0.18</v>
      </c>
      <c r="CT58">
        <f t="shared" si="76"/>
        <v>341.49</v>
      </c>
      <c r="CU58">
        <f t="shared" si="77"/>
        <v>0</v>
      </c>
      <c r="CV58">
        <f t="shared" si="78"/>
        <v>37.650999999999996</v>
      </c>
      <c r="CW58">
        <f t="shared" si="79"/>
        <v>1.2500000000000001E-2</v>
      </c>
      <c r="CX58">
        <f t="shared" si="80"/>
        <v>0</v>
      </c>
      <c r="CY58">
        <f t="shared" si="81"/>
        <v>117.8</v>
      </c>
      <c r="CZ58">
        <f t="shared" si="82"/>
        <v>58.28</v>
      </c>
      <c r="DC58" t="s">
        <v>3</v>
      </c>
      <c r="DD58" t="s">
        <v>3</v>
      </c>
      <c r="DE58" t="s">
        <v>100</v>
      </c>
      <c r="DF58" t="s">
        <v>100</v>
      </c>
      <c r="DG58" t="s">
        <v>101</v>
      </c>
      <c r="DH58" t="s">
        <v>3</v>
      </c>
      <c r="DI58" t="s">
        <v>101</v>
      </c>
      <c r="DJ58" t="s">
        <v>100</v>
      </c>
      <c r="DK58" t="s">
        <v>3</v>
      </c>
      <c r="DL58" t="s">
        <v>3</v>
      </c>
      <c r="DM58" t="s">
        <v>3</v>
      </c>
      <c r="DN58">
        <v>0</v>
      </c>
      <c r="DO58">
        <v>0</v>
      </c>
      <c r="DP58">
        <v>1</v>
      </c>
      <c r="DQ58">
        <v>1</v>
      </c>
      <c r="DU58">
        <v>1013</v>
      </c>
      <c r="DV58" t="s">
        <v>172</v>
      </c>
      <c r="DW58" t="s">
        <v>172</v>
      </c>
      <c r="DX58">
        <v>1</v>
      </c>
      <c r="EE58">
        <v>25605995</v>
      </c>
      <c r="EF58">
        <v>2</v>
      </c>
      <c r="EG58" t="s">
        <v>102</v>
      </c>
      <c r="EH58">
        <v>0</v>
      </c>
      <c r="EI58" t="s">
        <v>3</v>
      </c>
      <c r="EJ58">
        <v>1</v>
      </c>
      <c r="EK58">
        <v>15001</v>
      </c>
      <c r="EL58" t="s">
        <v>136</v>
      </c>
      <c r="EM58" t="s">
        <v>137</v>
      </c>
      <c r="EO58" t="s">
        <v>105</v>
      </c>
      <c r="EQ58">
        <v>0</v>
      </c>
      <c r="ER58">
        <v>2945.71</v>
      </c>
      <c r="ES58">
        <v>2647.58</v>
      </c>
      <c r="ET58">
        <v>1.18</v>
      </c>
      <c r="EU58">
        <v>0.14000000000000001</v>
      </c>
      <c r="EV58">
        <v>296.95</v>
      </c>
      <c r="EW58">
        <v>32.74</v>
      </c>
      <c r="EX58">
        <v>0.01</v>
      </c>
      <c r="EY58">
        <v>0</v>
      </c>
      <c r="FQ58">
        <v>0</v>
      </c>
      <c r="FR58">
        <f t="shared" si="83"/>
        <v>0</v>
      </c>
      <c r="FS58">
        <v>0</v>
      </c>
      <c r="FT58" t="s">
        <v>106</v>
      </c>
      <c r="FU58" t="s">
        <v>107</v>
      </c>
      <c r="FX58">
        <v>94.5</v>
      </c>
      <c r="FY58">
        <v>46.75</v>
      </c>
      <c r="GA58" t="s">
        <v>3</v>
      </c>
      <c r="GD58">
        <v>1</v>
      </c>
      <c r="GF58">
        <v>-574848190</v>
      </c>
      <c r="GG58">
        <v>2</v>
      </c>
      <c r="GH58">
        <v>1</v>
      </c>
      <c r="GI58">
        <v>-2</v>
      </c>
      <c r="GJ58">
        <v>0</v>
      </c>
      <c r="GK58">
        <v>0</v>
      </c>
      <c r="GL58">
        <f t="shared" si="84"/>
        <v>0</v>
      </c>
      <c r="GM58">
        <f t="shared" si="85"/>
        <v>1262</v>
      </c>
      <c r="GN58">
        <f t="shared" si="86"/>
        <v>1262</v>
      </c>
      <c r="GO58">
        <f t="shared" si="87"/>
        <v>0</v>
      </c>
      <c r="GP58">
        <f t="shared" si="88"/>
        <v>0</v>
      </c>
      <c r="GR58">
        <v>0</v>
      </c>
      <c r="GS58">
        <v>3</v>
      </c>
      <c r="GT58">
        <v>0</v>
      </c>
      <c r="GU58" t="s">
        <v>3</v>
      </c>
      <c r="GV58">
        <f t="shared" si="89"/>
        <v>0</v>
      </c>
      <c r="GW58">
        <v>1</v>
      </c>
      <c r="GX58">
        <f t="shared" si="90"/>
        <v>0</v>
      </c>
      <c r="HA58">
        <v>0</v>
      </c>
      <c r="HB58">
        <v>0</v>
      </c>
      <c r="HC58">
        <f t="shared" si="91"/>
        <v>0</v>
      </c>
      <c r="IK58">
        <v>0</v>
      </c>
    </row>
    <row r="59" spans="1:245" x14ac:dyDescent="0.25">
      <c r="A59">
        <v>18</v>
      </c>
      <c r="B59">
        <v>1</v>
      </c>
      <c r="C59">
        <v>116</v>
      </c>
      <c r="E59" t="s">
        <v>187</v>
      </c>
      <c r="F59" t="s">
        <v>175</v>
      </c>
      <c r="G59" t="s">
        <v>176</v>
      </c>
      <c r="H59" t="s">
        <v>177</v>
      </c>
      <c r="I59">
        <f>I58*J59</f>
        <v>-0.41744999999999993</v>
      </c>
      <c r="J59">
        <v>-1.1499999999999999</v>
      </c>
      <c r="O59">
        <f t="shared" si="58"/>
        <v>-952</v>
      </c>
      <c r="P59">
        <f t="shared" si="59"/>
        <v>-952</v>
      </c>
      <c r="Q59">
        <f t="shared" si="60"/>
        <v>0</v>
      </c>
      <c r="R59">
        <f t="shared" si="61"/>
        <v>0</v>
      </c>
      <c r="S59">
        <f t="shared" si="62"/>
        <v>0</v>
      </c>
      <c r="T59">
        <f t="shared" si="63"/>
        <v>0</v>
      </c>
      <c r="U59">
        <f t="shared" si="64"/>
        <v>0</v>
      </c>
      <c r="V59">
        <f t="shared" si="65"/>
        <v>0</v>
      </c>
      <c r="W59">
        <f t="shared" si="66"/>
        <v>0</v>
      </c>
      <c r="X59">
        <f t="shared" si="67"/>
        <v>0</v>
      </c>
      <c r="Y59">
        <f t="shared" si="68"/>
        <v>0</v>
      </c>
      <c r="AA59">
        <v>25996508</v>
      </c>
      <c r="AB59">
        <f t="shared" si="69"/>
        <v>2281.39</v>
      </c>
      <c r="AC59">
        <f t="shared" si="26"/>
        <v>2281.39</v>
      </c>
      <c r="AD59">
        <f>ROUND((((ET59)-(EU59))+AE59),2)</f>
        <v>0</v>
      </c>
      <c r="AE59">
        <f>ROUND((EU59),2)</f>
        <v>0</v>
      </c>
      <c r="AF59">
        <f>ROUND((EV59),2)</f>
        <v>0</v>
      </c>
      <c r="AG59">
        <f t="shared" si="70"/>
        <v>0</v>
      </c>
      <c r="AH59">
        <f>(EW59)</f>
        <v>0</v>
      </c>
      <c r="AI59">
        <f>(EX59)</f>
        <v>0</v>
      </c>
      <c r="AJ59">
        <f t="shared" si="71"/>
        <v>0</v>
      </c>
      <c r="AK59">
        <v>2281.39</v>
      </c>
      <c r="AL59">
        <v>2281.39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178</v>
      </c>
      <c r="BM59">
        <v>500001</v>
      </c>
      <c r="BN59">
        <v>0</v>
      </c>
      <c r="BO59" t="s">
        <v>3</v>
      </c>
      <c r="BP59">
        <v>0</v>
      </c>
      <c r="BQ59">
        <v>8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-952</v>
      </c>
      <c r="CQ59">
        <f t="shared" si="73"/>
        <v>2281.39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1005</v>
      </c>
      <c r="DV59" t="s">
        <v>177</v>
      </c>
      <c r="DW59" t="s">
        <v>177</v>
      </c>
      <c r="DX59">
        <v>100</v>
      </c>
      <c r="EE59">
        <v>25605902</v>
      </c>
      <c r="EF59">
        <v>8</v>
      </c>
      <c r="EG59" t="s">
        <v>113</v>
      </c>
      <c r="EH59">
        <v>0</v>
      </c>
      <c r="EI59" t="s">
        <v>3</v>
      </c>
      <c r="EJ59">
        <v>1</v>
      </c>
      <c r="EK59">
        <v>500001</v>
      </c>
      <c r="EL59" t="s">
        <v>114</v>
      </c>
      <c r="EM59" t="s">
        <v>115</v>
      </c>
      <c r="EO59" t="s">
        <v>3</v>
      </c>
      <c r="EQ59">
        <v>0</v>
      </c>
      <c r="ER59">
        <v>2281.39</v>
      </c>
      <c r="ES59">
        <v>2281.39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3</v>
      </c>
      <c r="GD59">
        <v>1</v>
      </c>
      <c r="GF59">
        <v>-1681792249</v>
      </c>
      <c r="GG59">
        <v>2</v>
      </c>
      <c r="GH59">
        <v>1</v>
      </c>
      <c r="GI59">
        <v>-2</v>
      </c>
      <c r="GJ59">
        <v>0</v>
      </c>
      <c r="GK59">
        <v>0</v>
      </c>
      <c r="GL59">
        <f t="shared" si="84"/>
        <v>0</v>
      </c>
      <c r="GM59">
        <f t="shared" si="85"/>
        <v>-952</v>
      </c>
      <c r="GN59">
        <f t="shared" si="86"/>
        <v>-952</v>
      </c>
      <c r="GO59">
        <f t="shared" si="87"/>
        <v>0</v>
      </c>
      <c r="GP59">
        <f t="shared" si="88"/>
        <v>0</v>
      </c>
      <c r="GR59">
        <v>0</v>
      </c>
      <c r="GS59">
        <v>3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HC59">
        <f t="shared" si="91"/>
        <v>0</v>
      </c>
      <c r="IK59">
        <v>0</v>
      </c>
    </row>
    <row r="60" spans="1:245" x14ac:dyDescent="0.25">
      <c r="A60">
        <v>17</v>
      </c>
      <c r="B60">
        <v>1</v>
      </c>
      <c r="E60" t="s">
        <v>188</v>
      </c>
      <c r="F60" t="s">
        <v>180</v>
      </c>
      <c r="G60" t="s">
        <v>181</v>
      </c>
      <c r="H60" t="s">
        <v>111</v>
      </c>
      <c r="I60">
        <v>41.744999999999997</v>
      </c>
      <c r="J60">
        <v>0</v>
      </c>
      <c r="O60">
        <f t="shared" si="58"/>
        <v>1741</v>
      </c>
      <c r="P60">
        <f t="shared" si="59"/>
        <v>1741</v>
      </c>
      <c r="Q60">
        <f t="shared" si="60"/>
        <v>0</v>
      </c>
      <c r="R60">
        <f t="shared" si="61"/>
        <v>0</v>
      </c>
      <c r="S60">
        <f t="shared" si="62"/>
        <v>0</v>
      </c>
      <c r="T60">
        <f t="shared" si="63"/>
        <v>0</v>
      </c>
      <c r="U60">
        <f t="shared" si="64"/>
        <v>0</v>
      </c>
      <c r="V60">
        <f t="shared" si="65"/>
        <v>0</v>
      </c>
      <c r="W60">
        <f t="shared" si="66"/>
        <v>0</v>
      </c>
      <c r="X60">
        <f t="shared" si="67"/>
        <v>0</v>
      </c>
      <c r="Y60">
        <f t="shared" si="68"/>
        <v>0</v>
      </c>
      <c r="AA60">
        <v>25996508</v>
      </c>
      <c r="AB60">
        <f t="shared" si="69"/>
        <v>41.7</v>
      </c>
      <c r="AC60">
        <f t="shared" si="26"/>
        <v>41.7</v>
      </c>
      <c r="AD60">
        <f>ROUND((((ET60)-(EU60))+AE60),2)</f>
        <v>0</v>
      </c>
      <c r="AE60">
        <f>ROUND((EU60),2)</f>
        <v>0</v>
      </c>
      <c r="AF60">
        <f>ROUND((EV60),2)</f>
        <v>0</v>
      </c>
      <c r="AG60">
        <f t="shared" si="70"/>
        <v>0</v>
      </c>
      <c r="AH60">
        <f>(EW60)</f>
        <v>0</v>
      </c>
      <c r="AI60">
        <f>(EX60)</f>
        <v>0</v>
      </c>
      <c r="AJ60">
        <f t="shared" si="71"/>
        <v>0.01</v>
      </c>
      <c r="AK60">
        <v>41.7</v>
      </c>
      <c r="AL60">
        <v>41.7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0.01</v>
      </c>
      <c r="AT60">
        <v>0</v>
      </c>
      <c r="AU60">
        <v>0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1</v>
      </c>
      <c r="BD60" t="s">
        <v>3</v>
      </c>
      <c r="BE60" t="s">
        <v>3</v>
      </c>
      <c r="BF60" t="s">
        <v>3</v>
      </c>
      <c r="BG60" t="s">
        <v>3</v>
      </c>
      <c r="BH60">
        <v>3</v>
      </c>
      <c r="BI60">
        <v>1</v>
      </c>
      <c r="BJ60" t="s">
        <v>182</v>
      </c>
      <c r="BM60">
        <v>500001</v>
      </c>
      <c r="BN60">
        <v>0</v>
      </c>
      <c r="BO60" t="s">
        <v>3</v>
      </c>
      <c r="BP60">
        <v>0</v>
      </c>
      <c r="BQ60">
        <v>8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 t="s">
        <v>3</v>
      </c>
      <c r="BZ60">
        <v>0</v>
      </c>
      <c r="CA60">
        <v>0</v>
      </c>
      <c r="CE60">
        <v>0</v>
      </c>
      <c r="CF60">
        <v>0</v>
      </c>
      <c r="CG60">
        <v>0</v>
      </c>
      <c r="CM60">
        <v>0</v>
      </c>
      <c r="CN60" t="s">
        <v>3</v>
      </c>
      <c r="CO60">
        <v>0</v>
      </c>
      <c r="CP60">
        <f t="shared" si="72"/>
        <v>1741</v>
      </c>
      <c r="CQ60">
        <f t="shared" si="73"/>
        <v>41.7</v>
      </c>
      <c r="CR60">
        <f t="shared" si="74"/>
        <v>0</v>
      </c>
      <c r="CS60">
        <f t="shared" si="75"/>
        <v>0</v>
      </c>
      <c r="CT60">
        <f t="shared" si="76"/>
        <v>0</v>
      </c>
      <c r="CU60">
        <f t="shared" si="77"/>
        <v>0</v>
      </c>
      <c r="CV60">
        <f t="shared" si="78"/>
        <v>0</v>
      </c>
      <c r="CW60">
        <f t="shared" si="79"/>
        <v>0</v>
      </c>
      <c r="CX60">
        <f t="shared" si="80"/>
        <v>0.01</v>
      </c>
      <c r="CY60">
        <f t="shared" si="81"/>
        <v>0</v>
      </c>
      <c r="CZ60">
        <f t="shared" si="82"/>
        <v>0</v>
      </c>
      <c r="DC60" t="s">
        <v>3</v>
      </c>
      <c r="DD60" t="s">
        <v>3</v>
      </c>
      <c r="DE60" t="s">
        <v>3</v>
      </c>
      <c r="DF60" t="s">
        <v>3</v>
      </c>
      <c r="DG60" t="s">
        <v>3</v>
      </c>
      <c r="DH60" t="s">
        <v>3</v>
      </c>
      <c r="DI60" t="s">
        <v>3</v>
      </c>
      <c r="DJ60" t="s">
        <v>3</v>
      </c>
      <c r="DK60" t="s">
        <v>3</v>
      </c>
      <c r="DL60" t="s">
        <v>3</v>
      </c>
      <c r="DM60" t="s">
        <v>3</v>
      </c>
      <c r="DN60">
        <v>0</v>
      </c>
      <c r="DO60">
        <v>0</v>
      </c>
      <c r="DP60">
        <v>1</v>
      </c>
      <c r="DQ60">
        <v>1</v>
      </c>
      <c r="DU60">
        <v>1005</v>
      </c>
      <c r="DV60" t="s">
        <v>111</v>
      </c>
      <c r="DW60" t="s">
        <v>111</v>
      </c>
      <c r="DX60">
        <v>1</v>
      </c>
      <c r="EE60">
        <v>25605902</v>
      </c>
      <c r="EF60">
        <v>8</v>
      </c>
      <c r="EG60" t="s">
        <v>113</v>
      </c>
      <c r="EH60">
        <v>0</v>
      </c>
      <c r="EI60" t="s">
        <v>3</v>
      </c>
      <c r="EJ60">
        <v>1</v>
      </c>
      <c r="EK60">
        <v>500001</v>
      </c>
      <c r="EL60" t="s">
        <v>114</v>
      </c>
      <c r="EM60" t="s">
        <v>115</v>
      </c>
      <c r="EO60" t="s">
        <v>3</v>
      </c>
      <c r="EQ60">
        <v>0</v>
      </c>
      <c r="ER60">
        <v>41.7</v>
      </c>
      <c r="ES60">
        <v>41.7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FQ60">
        <v>0</v>
      </c>
      <c r="FR60">
        <f t="shared" si="83"/>
        <v>0</v>
      </c>
      <c r="FS60">
        <v>0</v>
      </c>
      <c r="FX60">
        <v>0</v>
      </c>
      <c r="FY60">
        <v>0</v>
      </c>
      <c r="GA60" t="s">
        <v>3</v>
      </c>
      <c r="GD60">
        <v>1</v>
      </c>
      <c r="GF60">
        <v>1828013315</v>
      </c>
      <c r="GG60">
        <v>2</v>
      </c>
      <c r="GH60">
        <v>1</v>
      </c>
      <c r="GI60">
        <v>-2</v>
      </c>
      <c r="GJ60">
        <v>0</v>
      </c>
      <c r="GK60">
        <v>0</v>
      </c>
      <c r="GL60">
        <f t="shared" si="84"/>
        <v>0</v>
      </c>
      <c r="GM60">
        <f t="shared" si="85"/>
        <v>1741</v>
      </c>
      <c r="GN60">
        <f t="shared" si="86"/>
        <v>1741</v>
      </c>
      <c r="GO60">
        <f t="shared" si="87"/>
        <v>0</v>
      </c>
      <c r="GP60">
        <f t="shared" si="88"/>
        <v>0</v>
      </c>
      <c r="GR60">
        <v>0</v>
      </c>
      <c r="GS60">
        <v>3</v>
      </c>
      <c r="GT60">
        <v>0</v>
      </c>
      <c r="GU60" t="s">
        <v>3</v>
      </c>
      <c r="GV60">
        <f t="shared" si="89"/>
        <v>0</v>
      </c>
      <c r="GW60">
        <v>1</v>
      </c>
      <c r="GX60">
        <f t="shared" si="90"/>
        <v>0</v>
      </c>
      <c r="HA60">
        <v>0</v>
      </c>
      <c r="HB60">
        <v>0</v>
      </c>
      <c r="HC60">
        <f t="shared" si="91"/>
        <v>0</v>
      </c>
      <c r="IK60">
        <v>0</v>
      </c>
    </row>
    <row r="61" spans="1:245" x14ac:dyDescent="0.25">
      <c r="A61">
        <v>17</v>
      </c>
      <c r="B61">
        <v>1</v>
      </c>
      <c r="C61">
        <f>ROW(SmtRes!A126)</f>
        <v>126</v>
      </c>
      <c r="D61">
        <f>ROW(EtalonRes!A127)</f>
        <v>127</v>
      </c>
      <c r="E61" t="s">
        <v>189</v>
      </c>
      <c r="F61" t="s">
        <v>190</v>
      </c>
      <c r="G61" t="s">
        <v>191</v>
      </c>
      <c r="H61" t="s">
        <v>192</v>
      </c>
      <c r="I61">
        <f>ROUND(100.5/100,9)</f>
        <v>1.0049999999999999</v>
      </c>
      <c r="J61">
        <v>0</v>
      </c>
      <c r="O61">
        <f t="shared" si="58"/>
        <v>1603</v>
      </c>
      <c r="P61">
        <f t="shared" si="59"/>
        <v>1072</v>
      </c>
      <c r="Q61">
        <f t="shared" si="60"/>
        <v>15</v>
      </c>
      <c r="R61">
        <f t="shared" si="61"/>
        <v>0</v>
      </c>
      <c r="S61">
        <f t="shared" si="62"/>
        <v>516</v>
      </c>
      <c r="T61">
        <f t="shared" si="63"/>
        <v>0</v>
      </c>
      <c r="U61">
        <f t="shared" si="64"/>
        <v>53.649914999999993</v>
      </c>
      <c r="V61">
        <f t="shared" si="65"/>
        <v>2.5124999999999998E-2</v>
      </c>
      <c r="W61">
        <f t="shared" si="66"/>
        <v>0</v>
      </c>
      <c r="X61">
        <f t="shared" si="67"/>
        <v>490</v>
      </c>
      <c r="Y61">
        <f t="shared" si="68"/>
        <v>243</v>
      </c>
      <c r="AA61">
        <v>25996508</v>
      </c>
      <c r="AB61">
        <f t="shared" si="69"/>
        <v>1594.97</v>
      </c>
      <c r="AC61">
        <f t="shared" si="26"/>
        <v>1066.53</v>
      </c>
      <c r="AD61">
        <f>ROUND(((((ET61*1.25))-((EU61*1.25)))+AE61),2)</f>
        <v>14.9</v>
      </c>
      <c r="AE61">
        <f>ROUND(((EU61*1.25)),2)</f>
        <v>0.34</v>
      </c>
      <c r="AF61">
        <f>ROUND(((EV61*1.15)),2)</f>
        <v>513.54</v>
      </c>
      <c r="AG61">
        <f t="shared" si="70"/>
        <v>0</v>
      </c>
      <c r="AH61">
        <f>((EW61*1.15))</f>
        <v>53.382999999999996</v>
      </c>
      <c r="AI61">
        <f>((EX61*1.25))</f>
        <v>2.5000000000000001E-2</v>
      </c>
      <c r="AJ61">
        <f t="shared" si="71"/>
        <v>0</v>
      </c>
      <c r="AK61">
        <v>1525.01</v>
      </c>
      <c r="AL61">
        <v>1066.53</v>
      </c>
      <c r="AM61">
        <v>11.92</v>
      </c>
      <c r="AN61">
        <v>0.27</v>
      </c>
      <c r="AO61">
        <v>446.56</v>
      </c>
      <c r="AP61">
        <v>0</v>
      </c>
      <c r="AQ61">
        <v>46.42</v>
      </c>
      <c r="AR61">
        <v>0.02</v>
      </c>
      <c r="AS61">
        <v>0</v>
      </c>
      <c r="AT61">
        <v>95</v>
      </c>
      <c r="AU61">
        <v>47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1</v>
      </c>
      <c r="BJ61" t="s">
        <v>193</v>
      </c>
      <c r="BM61">
        <v>15001</v>
      </c>
      <c r="BN61">
        <v>0</v>
      </c>
      <c r="BO61" t="s">
        <v>3</v>
      </c>
      <c r="BP61">
        <v>0</v>
      </c>
      <c r="BQ61">
        <v>2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105</v>
      </c>
      <c r="CA61">
        <v>55</v>
      </c>
      <c r="CE61">
        <v>0</v>
      </c>
      <c r="CF61">
        <v>0</v>
      </c>
      <c r="CG61">
        <v>0</v>
      </c>
      <c r="CM61">
        <v>0</v>
      </c>
      <c r="CN61" t="s">
        <v>763</v>
      </c>
      <c r="CO61">
        <v>0</v>
      </c>
      <c r="CP61">
        <f t="shared" si="72"/>
        <v>1603</v>
      </c>
      <c r="CQ61">
        <f t="shared" si="73"/>
        <v>1066.53</v>
      </c>
      <c r="CR61">
        <f t="shared" si="74"/>
        <v>14.9</v>
      </c>
      <c r="CS61">
        <f t="shared" si="75"/>
        <v>0.34</v>
      </c>
      <c r="CT61">
        <f t="shared" si="76"/>
        <v>513.54</v>
      </c>
      <c r="CU61">
        <f t="shared" si="77"/>
        <v>0</v>
      </c>
      <c r="CV61">
        <f t="shared" si="78"/>
        <v>53.382999999999996</v>
      </c>
      <c r="CW61">
        <f t="shared" si="79"/>
        <v>2.5000000000000001E-2</v>
      </c>
      <c r="CX61">
        <f t="shared" si="80"/>
        <v>0</v>
      </c>
      <c r="CY61">
        <f t="shared" si="81"/>
        <v>490.2</v>
      </c>
      <c r="CZ61">
        <f t="shared" si="82"/>
        <v>242.52</v>
      </c>
      <c r="DC61" t="s">
        <v>3</v>
      </c>
      <c r="DD61" t="s">
        <v>3</v>
      </c>
      <c r="DE61" t="s">
        <v>100</v>
      </c>
      <c r="DF61" t="s">
        <v>100</v>
      </c>
      <c r="DG61" t="s">
        <v>101</v>
      </c>
      <c r="DH61" t="s">
        <v>3</v>
      </c>
      <c r="DI61" t="s">
        <v>101</v>
      </c>
      <c r="DJ61" t="s">
        <v>100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1005</v>
      </c>
      <c r="DV61" t="s">
        <v>192</v>
      </c>
      <c r="DW61" t="s">
        <v>192</v>
      </c>
      <c r="DX61">
        <v>100</v>
      </c>
      <c r="EE61">
        <v>25605995</v>
      </c>
      <c r="EF61">
        <v>2</v>
      </c>
      <c r="EG61" t="s">
        <v>102</v>
      </c>
      <c r="EH61">
        <v>0</v>
      </c>
      <c r="EI61" t="s">
        <v>3</v>
      </c>
      <c r="EJ61">
        <v>1</v>
      </c>
      <c r="EK61">
        <v>15001</v>
      </c>
      <c r="EL61" t="s">
        <v>136</v>
      </c>
      <c r="EM61" t="s">
        <v>137</v>
      </c>
      <c r="EO61" t="s">
        <v>105</v>
      </c>
      <c r="EQ61">
        <v>0</v>
      </c>
      <c r="ER61">
        <v>1525.01</v>
      </c>
      <c r="ES61">
        <v>1066.53</v>
      </c>
      <c r="ET61">
        <v>11.92</v>
      </c>
      <c r="EU61">
        <v>0.27</v>
      </c>
      <c r="EV61">
        <v>446.56</v>
      </c>
      <c r="EW61">
        <v>46.42</v>
      </c>
      <c r="EX61">
        <v>0.02</v>
      </c>
      <c r="EY61">
        <v>0</v>
      </c>
      <c r="FQ61">
        <v>0</v>
      </c>
      <c r="FR61">
        <f t="shared" si="83"/>
        <v>0</v>
      </c>
      <c r="FS61">
        <v>0</v>
      </c>
      <c r="FT61" t="s">
        <v>106</v>
      </c>
      <c r="FU61" t="s">
        <v>107</v>
      </c>
      <c r="FX61">
        <v>94.5</v>
      </c>
      <c r="FY61">
        <v>46.75</v>
      </c>
      <c r="GA61" t="s">
        <v>3</v>
      </c>
      <c r="GD61">
        <v>1</v>
      </c>
      <c r="GF61">
        <v>-336067817</v>
      </c>
      <c r="GG61">
        <v>2</v>
      </c>
      <c r="GH61">
        <v>1</v>
      </c>
      <c r="GI61">
        <v>-2</v>
      </c>
      <c r="GJ61">
        <v>0</v>
      </c>
      <c r="GK61">
        <v>0</v>
      </c>
      <c r="GL61">
        <f t="shared" si="84"/>
        <v>0</v>
      </c>
      <c r="GM61">
        <f t="shared" si="85"/>
        <v>2336</v>
      </c>
      <c r="GN61">
        <f t="shared" si="86"/>
        <v>2336</v>
      </c>
      <c r="GO61">
        <f t="shared" si="87"/>
        <v>0</v>
      </c>
      <c r="GP61">
        <f t="shared" si="88"/>
        <v>0</v>
      </c>
      <c r="GR61">
        <v>0</v>
      </c>
      <c r="GS61">
        <v>3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HC61">
        <f t="shared" si="91"/>
        <v>0</v>
      </c>
      <c r="IK61">
        <v>0</v>
      </c>
    </row>
    <row r="62" spans="1:245" x14ac:dyDescent="0.25">
      <c r="A62">
        <v>17</v>
      </c>
      <c r="B62">
        <v>1</v>
      </c>
      <c r="C62">
        <f>ROW(SmtRes!A134)</f>
        <v>134</v>
      </c>
      <c r="D62">
        <f>ROW(EtalonRes!A135)</f>
        <v>135</v>
      </c>
      <c r="E62" t="s">
        <v>194</v>
      </c>
      <c r="F62" t="s">
        <v>195</v>
      </c>
      <c r="G62" t="s">
        <v>196</v>
      </c>
      <c r="H62" t="s">
        <v>192</v>
      </c>
      <c r="I62">
        <f>ROUND(5.7/100,9)</f>
        <v>5.7000000000000002E-2</v>
      </c>
      <c r="J62">
        <v>0</v>
      </c>
      <c r="O62">
        <f t="shared" si="58"/>
        <v>115</v>
      </c>
      <c r="P62">
        <f t="shared" si="59"/>
        <v>71</v>
      </c>
      <c r="Q62">
        <f t="shared" si="60"/>
        <v>1</v>
      </c>
      <c r="R62">
        <f t="shared" si="61"/>
        <v>0</v>
      </c>
      <c r="S62">
        <f t="shared" si="62"/>
        <v>43</v>
      </c>
      <c r="T62">
        <f t="shared" si="63"/>
        <v>0</v>
      </c>
      <c r="U62">
        <f t="shared" si="64"/>
        <v>4.5065625000000002</v>
      </c>
      <c r="V62">
        <f t="shared" si="65"/>
        <v>2.1375000000000001E-3</v>
      </c>
      <c r="W62">
        <f t="shared" si="66"/>
        <v>0</v>
      </c>
      <c r="X62">
        <f t="shared" si="67"/>
        <v>41</v>
      </c>
      <c r="Y62">
        <f t="shared" si="68"/>
        <v>20</v>
      </c>
      <c r="AA62">
        <v>25996508</v>
      </c>
      <c r="AB62">
        <f t="shared" si="69"/>
        <v>2036.4</v>
      </c>
      <c r="AC62">
        <f t="shared" si="26"/>
        <v>1252.9100000000001</v>
      </c>
      <c r="AD62">
        <f>ROUND(((((ET62*1.25))-((EU62*1.25)))+AE62),2)</f>
        <v>22.9</v>
      </c>
      <c r="AE62">
        <f>ROUND(((EU62*1.25)),2)</f>
        <v>0.51</v>
      </c>
      <c r="AF62">
        <f>ROUND(((EV62*1.15)),2)</f>
        <v>760.59</v>
      </c>
      <c r="AG62">
        <f t="shared" si="70"/>
        <v>0</v>
      </c>
      <c r="AH62">
        <f>((EW62*1.15))</f>
        <v>79.0625</v>
      </c>
      <c r="AI62">
        <f>((EX62*1.25))</f>
        <v>3.7499999999999999E-2</v>
      </c>
      <c r="AJ62">
        <f t="shared" si="71"/>
        <v>0</v>
      </c>
      <c r="AK62">
        <v>1932.61</v>
      </c>
      <c r="AL62">
        <v>1252.9100000000001</v>
      </c>
      <c r="AM62">
        <v>18.32</v>
      </c>
      <c r="AN62">
        <v>0.41</v>
      </c>
      <c r="AO62">
        <v>661.38</v>
      </c>
      <c r="AP62">
        <v>0</v>
      </c>
      <c r="AQ62">
        <v>68.75</v>
      </c>
      <c r="AR62">
        <v>0.03</v>
      </c>
      <c r="AS62">
        <v>0</v>
      </c>
      <c r="AT62">
        <v>95</v>
      </c>
      <c r="AU62">
        <v>47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1</v>
      </c>
      <c r="BD62" t="s">
        <v>3</v>
      </c>
      <c r="BE62" t="s">
        <v>3</v>
      </c>
      <c r="BF62" t="s">
        <v>3</v>
      </c>
      <c r="BG62" t="s">
        <v>3</v>
      </c>
      <c r="BH62">
        <v>0</v>
      </c>
      <c r="BI62">
        <v>1</v>
      </c>
      <c r="BJ62" t="s">
        <v>197</v>
      </c>
      <c r="BM62">
        <v>15001</v>
      </c>
      <c r="BN62">
        <v>0</v>
      </c>
      <c r="BO62" t="s">
        <v>3</v>
      </c>
      <c r="BP62">
        <v>0</v>
      </c>
      <c r="BQ62">
        <v>2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 t="s">
        <v>3</v>
      </c>
      <c r="BZ62">
        <v>105</v>
      </c>
      <c r="CA62">
        <v>55</v>
      </c>
      <c r="CE62">
        <v>0</v>
      </c>
      <c r="CF62">
        <v>0</v>
      </c>
      <c r="CG62">
        <v>0</v>
      </c>
      <c r="CM62">
        <v>0</v>
      </c>
      <c r="CN62" t="s">
        <v>763</v>
      </c>
      <c r="CO62">
        <v>0</v>
      </c>
      <c r="CP62">
        <f t="shared" si="72"/>
        <v>115</v>
      </c>
      <c r="CQ62">
        <f t="shared" si="73"/>
        <v>1252.9100000000001</v>
      </c>
      <c r="CR62">
        <f t="shared" si="74"/>
        <v>22.9</v>
      </c>
      <c r="CS62">
        <f t="shared" si="75"/>
        <v>0.51</v>
      </c>
      <c r="CT62">
        <f t="shared" si="76"/>
        <v>760.59</v>
      </c>
      <c r="CU62">
        <f t="shared" si="77"/>
        <v>0</v>
      </c>
      <c r="CV62">
        <f t="shared" si="78"/>
        <v>79.0625</v>
      </c>
      <c r="CW62">
        <f t="shared" si="79"/>
        <v>3.7499999999999999E-2</v>
      </c>
      <c r="CX62">
        <f t="shared" si="80"/>
        <v>0</v>
      </c>
      <c r="CY62">
        <f t="shared" si="81"/>
        <v>40.85</v>
      </c>
      <c r="CZ62">
        <f t="shared" si="82"/>
        <v>20.21</v>
      </c>
      <c r="DC62" t="s">
        <v>3</v>
      </c>
      <c r="DD62" t="s">
        <v>3</v>
      </c>
      <c r="DE62" t="s">
        <v>100</v>
      </c>
      <c r="DF62" t="s">
        <v>100</v>
      </c>
      <c r="DG62" t="s">
        <v>101</v>
      </c>
      <c r="DH62" t="s">
        <v>3</v>
      </c>
      <c r="DI62" t="s">
        <v>101</v>
      </c>
      <c r="DJ62" t="s">
        <v>100</v>
      </c>
      <c r="DK62" t="s">
        <v>3</v>
      </c>
      <c r="DL62" t="s">
        <v>3</v>
      </c>
      <c r="DM62" t="s">
        <v>3</v>
      </c>
      <c r="DN62">
        <v>0</v>
      </c>
      <c r="DO62">
        <v>0</v>
      </c>
      <c r="DP62">
        <v>1</v>
      </c>
      <c r="DQ62">
        <v>1</v>
      </c>
      <c r="DU62">
        <v>1005</v>
      </c>
      <c r="DV62" t="s">
        <v>192</v>
      </c>
      <c r="DW62" t="s">
        <v>192</v>
      </c>
      <c r="DX62">
        <v>100</v>
      </c>
      <c r="EE62">
        <v>25605995</v>
      </c>
      <c r="EF62">
        <v>2</v>
      </c>
      <c r="EG62" t="s">
        <v>102</v>
      </c>
      <c r="EH62">
        <v>0</v>
      </c>
      <c r="EI62" t="s">
        <v>3</v>
      </c>
      <c r="EJ62">
        <v>1</v>
      </c>
      <c r="EK62">
        <v>15001</v>
      </c>
      <c r="EL62" t="s">
        <v>136</v>
      </c>
      <c r="EM62" t="s">
        <v>137</v>
      </c>
      <c r="EO62" t="s">
        <v>105</v>
      </c>
      <c r="EQ62">
        <v>0</v>
      </c>
      <c r="ER62">
        <v>1932.61</v>
      </c>
      <c r="ES62">
        <v>1252.9100000000001</v>
      </c>
      <c r="ET62">
        <v>18.32</v>
      </c>
      <c r="EU62">
        <v>0.41</v>
      </c>
      <c r="EV62">
        <v>661.38</v>
      </c>
      <c r="EW62">
        <v>68.75</v>
      </c>
      <c r="EX62">
        <v>0.03</v>
      </c>
      <c r="EY62">
        <v>0</v>
      </c>
      <c r="FQ62">
        <v>0</v>
      </c>
      <c r="FR62">
        <f t="shared" si="83"/>
        <v>0</v>
      </c>
      <c r="FS62">
        <v>0</v>
      </c>
      <c r="FT62" t="s">
        <v>106</v>
      </c>
      <c r="FU62" t="s">
        <v>107</v>
      </c>
      <c r="FX62">
        <v>94.5</v>
      </c>
      <c r="FY62">
        <v>46.75</v>
      </c>
      <c r="GA62" t="s">
        <v>3</v>
      </c>
      <c r="GD62">
        <v>1</v>
      </c>
      <c r="GF62">
        <v>549590956</v>
      </c>
      <c r="GG62">
        <v>2</v>
      </c>
      <c r="GH62">
        <v>1</v>
      </c>
      <c r="GI62">
        <v>-2</v>
      </c>
      <c r="GJ62">
        <v>0</v>
      </c>
      <c r="GK62">
        <v>0</v>
      </c>
      <c r="GL62">
        <f t="shared" si="84"/>
        <v>0</v>
      </c>
      <c r="GM62">
        <f t="shared" si="85"/>
        <v>176</v>
      </c>
      <c r="GN62">
        <f t="shared" si="86"/>
        <v>176</v>
      </c>
      <c r="GO62">
        <f t="shared" si="87"/>
        <v>0</v>
      </c>
      <c r="GP62">
        <f t="shared" si="88"/>
        <v>0</v>
      </c>
      <c r="GR62">
        <v>0</v>
      </c>
      <c r="GS62">
        <v>3</v>
      </c>
      <c r="GT62">
        <v>0</v>
      </c>
      <c r="GU62" t="s">
        <v>3</v>
      </c>
      <c r="GV62">
        <f t="shared" si="89"/>
        <v>0</v>
      </c>
      <c r="GW62">
        <v>1</v>
      </c>
      <c r="GX62">
        <f t="shared" si="90"/>
        <v>0</v>
      </c>
      <c r="HA62">
        <v>0</v>
      </c>
      <c r="HB62">
        <v>0</v>
      </c>
      <c r="HC62">
        <f t="shared" si="91"/>
        <v>0</v>
      </c>
      <c r="IK62">
        <v>0</v>
      </c>
    </row>
    <row r="63" spans="1:245" x14ac:dyDescent="0.25">
      <c r="A63">
        <v>17</v>
      </c>
      <c r="B63">
        <v>1</v>
      </c>
      <c r="C63">
        <f>ROW(SmtRes!A140)</f>
        <v>140</v>
      </c>
      <c r="D63">
        <f>ROW(EtalonRes!A141)</f>
        <v>141</v>
      </c>
      <c r="E63" t="s">
        <v>198</v>
      </c>
      <c r="F63" t="s">
        <v>199</v>
      </c>
      <c r="G63" t="s">
        <v>200</v>
      </c>
      <c r="H63" t="s">
        <v>201</v>
      </c>
      <c r="I63">
        <f>ROUND(50.7/100,9)</f>
        <v>0.50700000000000001</v>
      </c>
      <c r="J63">
        <v>0</v>
      </c>
      <c r="O63">
        <f t="shared" si="58"/>
        <v>4067</v>
      </c>
      <c r="P63">
        <f t="shared" si="59"/>
        <v>3219</v>
      </c>
      <c r="Q63">
        <f t="shared" si="60"/>
        <v>286</v>
      </c>
      <c r="R63">
        <f t="shared" si="61"/>
        <v>7</v>
      </c>
      <c r="S63">
        <f t="shared" si="62"/>
        <v>562</v>
      </c>
      <c r="T63">
        <f t="shared" si="63"/>
        <v>0</v>
      </c>
      <c r="U63">
        <f t="shared" si="64"/>
        <v>59.739302999999992</v>
      </c>
      <c r="V63">
        <f t="shared" si="65"/>
        <v>0.48164999999999997</v>
      </c>
      <c r="W63">
        <f t="shared" si="66"/>
        <v>0</v>
      </c>
      <c r="X63">
        <f t="shared" si="67"/>
        <v>541</v>
      </c>
      <c r="Y63">
        <f t="shared" si="68"/>
        <v>267</v>
      </c>
      <c r="AA63">
        <v>25996508</v>
      </c>
      <c r="AB63">
        <f t="shared" si="69"/>
        <v>8020.14</v>
      </c>
      <c r="AC63">
        <f t="shared" si="26"/>
        <v>6348.92</v>
      </c>
      <c r="AD63">
        <f>ROUND(((((ET63*1.25))-((EU63*1.25)))+AE63),2)</f>
        <v>563.63</v>
      </c>
      <c r="AE63">
        <f>ROUND(((EU63*1.25)),2)</f>
        <v>12.83</v>
      </c>
      <c r="AF63">
        <f>ROUND(((EV63*1.15)),2)</f>
        <v>1107.5899999999999</v>
      </c>
      <c r="AG63">
        <f t="shared" si="70"/>
        <v>0</v>
      </c>
      <c r="AH63">
        <f>((EW63*1.15))</f>
        <v>117.82899999999998</v>
      </c>
      <c r="AI63">
        <f>((EX63*1.25))</f>
        <v>0.95</v>
      </c>
      <c r="AJ63">
        <f t="shared" si="71"/>
        <v>0</v>
      </c>
      <c r="AK63">
        <v>7762.94</v>
      </c>
      <c r="AL63">
        <v>6348.92</v>
      </c>
      <c r="AM63">
        <v>450.9</v>
      </c>
      <c r="AN63">
        <v>10.26</v>
      </c>
      <c r="AO63">
        <v>963.12</v>
      </c>
      <c r="AP63">
        <v>0</v>
      </c>
      <c r="AQ63">
        <v>102.46</v>
      </c>
      <c r="AR63">
        <v>0.76</v>
      </c>
      <c r="AS63">
        <v>0</v>
      </c>
      <c r="AT63">
        <v>95</v>
      </c>
      <c r="AU63">
        <v>47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1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1</v>
      </c>
      <c r="BJ63" t="s">
        <v>202</v>
      </c>
      <c r="BM63">
        <v>15001</v>
      </c>
      <c r="BN63">
        <v>0</v>
      </c>
      <c r="BO63" t="s">
        <v>3</v>
      </c>
      <c r="BP63">
        <v>0</v>
      </c>
      <c r="BQ63">
        <v>2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105</v>
      </c>
      <c r="CA63">
        <v>55</v>
      </c>
      <c r="CE63">
        <v>0</v>
      </c>
      <c r="CF63">
        <v>0</v>
      </c>
      <c r="CG63">
        <v>0</v>
      </c>
      <c r="CM63">
        <v>0</v>
      </c>
      <c r="CN63" t="s">
        <v>763</v>
      </c>
      <c r="CO63">
        <v>0</v>
      </c>
      <c r="CP63">
        <f t="shared" si="72"/>
        <v>4067</v>
      </c>
      <c r="CQ63">
        <f t="shared" si="73"/>
        <v>6348.92</v>
      </c>
      <c r="CR63">
        <f t="shared" si="74"/>
        <v>563.63</v>
      </c>
      <c r="CS63">
        <f t="shared" si="75"/>
        <v>12.83</v>
      </c>
      <c r="CT63">
        <f t="shared" si="76"/>
        <v>1107.5899999999999</v>
      </c>
      <c r="CU63">
        <f t="shared" si="77"/>
        <v>0</v>
      </c>
      <c r="CV63">
        <f t="shared" si="78"/>
        <v>117.82899999999998</v>
      </c>
      <c r="CW63">
        <f t="shared" si="79"/>
        <v>0.95</v>
      </c>
      <c r="CX63">
        <f t="shared" si="80"/>
        <v>0</v>
      </c>
      <c r="CY63">
        <f t="shared" si="81"/>
        <v>540.54999999999995</v>
      </c>
      <c r="CZ63">
        <f t="shared" si="82"/>
        <v>267.43</v>
      </c>
      <c r="DC63" t="s">
        <v>3</v>
      </c>
      <c r="DD63" t="s">
        <v>3</v>
      </c>
      <c r="DE63" t="s">
        <v>100</v>
      </c>
      <c r="DF63" t="s">
        <v>100</v>
      </c>
      <c r="DG63" t="s">
        <v>101</v>
      </c>
      <c r="DH63" t="s">
        <v>3</v>
      </c>
      <c r="DI63" t="s">
        <v>101</v>
      </c>
      <c r="DJ63" t="s">
        <v>100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201</v>
      </c>
      <c r="DW63" t="s">
        <v>201</v>
      </c>
      <c r="DX63">
        <v>1</v>
      </c>
      <c r="EE63">
        <v>25605995</v>
      </c>
      <c r="EF63">
        <v>2</v>
      </c>
      <c r="EG63" t="s">
        <v>102</v>
      </c>
      <c r="EH63">
        <v>0</v>
      </c>
      <c r="EI63" t="s">
        <v>3</v>
      </c>
      <c r="EJ63">
        <v>1</v>
      </c>
      <c r="EK63">
        <v>15001</v>
      </c>
      <c r="EL63" t="s">
        <v>136</v>
      </c>
      <c r="EM63" t="s">
        <v>137</v>
      </c>
      <c r="EO63" t="s">
        <v>105</v>
      </c>
      <c r="EQ63">
        <v>0</v>
      </c>
      <c r="ER63">
        <v>7762.94</v>
      </c>
      <c r="ES63">
        <v>6348.92</v>
      </c>
      <c r="ET63">
        <v>450.9</v>
      </c>
      <c r="EU63">
        <v>10.26</v>
      </c>
      <c r="EV63">
        <v>963.12</v>
      </c>
      <c r="EW63">
        <v>102.46</v>
      </c>
      <c r="EX63">
        <v>0.76</v>
      </c>
      <c r="EY63">
        <v>0</v>
      </c>
      <c r="FQ63">
        <v>0</v>
      </c>
      <c r="FR63">
        <f t="shared" si="83"/>
        <v>0</v>
      </c>
      <c r="FS63">
        <v>0</v>
      </c>
      <c r="FT63" t="s">
        <v>106</v>
      </c>
      <c r="FU63" t="s">
        <v>107</v>
      </c>
      <c r="FX63">
        <v>94.5</v>
      </c>
      <c r="FY63">
        <v>46.75</v>
      </c>
      <c r="GA63" t="s">
        <v>3</v>
      </c>
      <c r="GD63">
        <v>1</v>
      </c>
      <c r="GF63">
        <v>-377747030</v>
      </c>
      <c r="GG63">
        <v>2</v>
      </c>
      <c r="GH63">
        <v>1</v>
      </c>
      <c r="GI63">
        <v>-2</v>
      </c>
      <c r="GJ63">
        <v>0</v>
      </c>
      <c r="GK63">
        <v>0</v>
      </c>
      <c r="GL63">
        <f t="shared" si="84"/>
        <v>0</v>
      </c>
      <c r="GM63">
        <f t="shared" si="85"/>
        <v>4875</v>
      </c>
      <c r="GN63">
        <f t="shared" si="86"/>
        <v>4875</v>
      </c>
      <c r="GO63">
        <f t="shared" si="87"/>
        <v>0</v>
      </c>
      <c r="GP63">
        <f t="shared" si="88"/>
        <v>0</v>
      </c>
      <c r="GR63">
        <v>0</v>
      </c>
      <c r="GS63">
        <v>3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HC63">
        <f t="shared" si="91"/>
        <v>0</v>
      </c>
      <c r="IK63">
        <v>0</v>
      </c>
    </row>
    <row r="64" spans="1:245" x14ac:dyDescent="0.25">
      <c r="A64">
        <v>17</v>
      </c>
      <c r="B64">
        <v>1</v>
      </c>
      <c r="C64">
        <f>ROW(SmtRes!A148)</f>
        <v>148</v>
      </c>
      <c r="D64">
        <f>ROW(EtalonRes!A149)</f>
        <v>149</v>
      </c>
      <c r="E64" t="s">
        <v>203</v>
      </c>
      <c r="F64" t="s">
        <v>204</v>
      </c>
      <c r="G64" t="s">
        <v>205</v>
      </c>
      <c r="H64" t="s">
        <v>192</v>
      </c>
      <c r="I64">
        <f>ROUND(50.7/100,9)</f>
        <v>0.50700000000000001</v>
      </c>
      <c r="J64">
        <v>0</v>
      </c>
      <c r="O64">
        <f t="shared" si="58"/>
        <v>910</v>
      </c>
      <c r="P64">
        <f t="shared" si="59"/>
        <v>589</v>
      </c>
      <c r="Q64">
        <f t="shared" si="60"/>
        <v>8</v>
      </c>
      <c r="R64">
        <f t="shared" si="61"/>
        <v>0</v>
      </c>
      <c r="S64">
        <f t="shared" si="62"/>
        <v>313</v>
      </c>
      <c r="T64">
        <f t="shared" si="63"/>
        <v>0</v>
      </c>
      <c r="U64">
        <f t="shared" si="64"/>
        <v>32.580834000000003</v>
      </c>
      <c r="V64">
        <f t="shared" si="65"/>
        <v>1.2675000000000001E-2</v>
      </c>
      <c r="W64">
        <f t="shared" si="66"/>
        <v>0</v>
      </c>
      <c r="X64">
        <f t="shared" si="67"/>
        <v>297</v>
      </c>
      <c r="Y64">
        <f t="shared" si="68"/>
        <v>147</v>
      </c>
      <c r="AA64">
        <v>25996508</v>
      </c>
      <c r="AB64">
        <f t="shared" si="69"/>
        <v>1795.91</v>
      </c>
      <c r="AC64">
        <f t="shared" si="26"/>
        <v>1161.71</v>
      </c>
      <c r="AD64">
        <f>ROUND(((((ET64*1.25))-((EU64*1.25)))+AE64),2)</f>
        <v>15.99</v>
      </c>
      <c r="AE64">
        <f>ROUND(((EU64*1.25)),2)</f>
        <v>0.34</v>
      </c>
      <c r="AF64">
        <f>ROUND(((EV64*1.15)),2)</f>
        <v>618.21</v>
      </c>
      <c r="AG64">
        <f t="shared" si="70"/>
        <v>0</v>
      </c>
      <c r="AH64">
        <f>((EW64*1.15))</f>
        <v>64.262</v>
      </c>
      <c r="AI64">
        <f>((EX64*1.25))</f>
        <v>2.5000000000000001E-2</v>
      </c>
      <c r="AJ64">
        <f t="shared" si="71"/>
        <v>0</v>
      </c>
      <c r="AK64">
        <v>1712.07</v>
      </c>
      <c r="AL64">
        <v>1161.71</v>
      </c>
      <c r="AM64">
        <v>12.79</v>
      </c>
      <c r="AN64">
        <v>0.27</v>
      </c>
      <c r="AO64">
        <v>537.57000000000005</v>
      </c>
      <c r="AP64">
        <v>0</v>
      </c>
      <c r="AQ64">
        <v>55.88</v>
      </c>
      <c r="AR64">
        <v>0.02</v>
      </c>
      <c r="AS64">
        <v>0</v>
      </c>
      <c r="AT64">
        <v>95</v>
      </c>
      <c r="AU64">
        <v>47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</v>
      </c>
      <c r="BD64" t="s">
        <v>3</v>
      </c>
      <c r="BE64" t="s">
        <v>3</v>
      </c>
      <c r="BF64" t="s">
        <v>3</v>
      </c>
      <c r="BG64" t="s">
        <v>3</v>
      </c>
      <c r="BH64">
        <v>0</v>
      </c>
      <c r="BI64">
        <v>1</v>
      </c>
      <c r="BJ64" t="s">
        <v>206</v>
      </c>
      <c r="BM64">
        <v>15001</v>
      </c>
      <c r="BN64">
        <v>0</v>
      </c>
      <c r="BO64" t="s">
        <v>3</v>
      </c>
      <c r="BP64">
        <v>0</v>
      </c>
      <c r="BQ64">
        <v>2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 t="s">
        <v>3</v>
      </c>
      <c r="BZ64">
        <v>105</v>
      </c>
      <c r="CA64">
        <v>55</v>
      </c>
      <c r="CE64">
        <v>0</v>
      </c>
      <c r="CF64">
        <v>0</v>
      </c>
      <c r="CG64">
        <v>0</v>
      </c>
      <c r="CM64">
        <v>0</v>
      </c>
      <c r="CN64" t="s">
        <v>763</v>
      </c>
      <c r="CO64">
        <v>0</v>
      </c>
      <c r="CP64">
        <f t="shared" si="72"/>
        <v>910</v>
      </c>
      <c r="CQ64">
        <f t="shared" si="73"/>
        <v>1161.71</v>
      </c>
      <c r="CR64">
        <f t="shared" si="74"/>
        <v>15.99</v>
      </c>
      <c r="CS64">
        <f t="shared" si="75"/>
        <v>0.34</v>
      </c>
      <c r="CT64">
        <f t="shared" si="76"/>
        <v>618.21</v>
      </c>
      <c r="CU64">
        <f t="shared" si="77"/>
        <v>0</v>
      </c>
      <c r="CV64">
        <f t="shared" si="78"/>
        <v>64.262</v>
      </c>
      <c r="CW64">
        <f t="shared" si="79"/>
        <v>2.5000000000000001E-2</v>
      </c>
      <c r="CX64">
        <f t="shared" si="80"/>
        <v>0</v>
      </c>
      <c r="CY64">
        <f t="shared" si="81"/>
        <v>297.35000000000002</v>
      </c>
      <c r="CZ64">
        <f t="shared" si="82"/>
        <v>147.11000000000001</v>
      </c>
      <c r="DC64" t="s">
        <v>3</v>
      </c>
      <c r="DD64" t="s">
        <v>3</v>
      </c>
      <c r="DE64" t="s">
        <v>100</v>
      </c>
      <c r="DF64" t="s">
        <v>100</v>
      </c>
      <c r="DG64" t="s">
        <v>101</v>
      </c>
      <c r="DH64" t="s">
        <v>3</v>
      </c>
      <c r="DI64" t="s">
        <v>101</v>
      </c>
      <c r="DJ64" t="s">
        <v>100</v>
      </c>
      <c r="DK64" t="s">
        <v>3</v>
      </c>
      <c r="DL64" t="s">
        <v>3</v>
      </c>
      <c r="DM64" t="s">
        <v>3</v>
      </c>
      <c r="DN64">
        <v>0</v>
      </c>
      <c r="DO64">
        <v>0</v>
      </c>
      <c r="DP64">
        <v>1</v>
      </c>
      <c r="DQ64">
        <v>1</v>
      </c>
      <c r="DU64">
        <v>1005</v>
      </c>
      <c r="DV64" t="s">
        <v>192</v>
      </c>
      <c r="DW64" t="s">
        <v>192</v>
      </c>
      <c r="DX64">
        <v>100</v>
      </c>
      <c r="EE64">
        <v>25605995</v>
      </c>
      <c r="EF64">
        <v>2</v>
      </c>
      <c r="EG64" t="s">
        <v>102</v>
      </c>
      <c r="EH64">
        <v>0</v>
      </c>
      <c r="EI64" t="s">
        <v>3</v>
      </c>
      <c r="EJ64">
        <v>1</v>
      </c>
      <c r="EK64">
        <v>15001</v>
      </c>
      <c r="EL64" t="s">
        <v>136</v>
      </c>
      <c r="EM64" t="s">
        <v>137</v>
      </c>
      <c r="EO64" t="s">
        <v>105</v>
      </c>
      <c r="EQ64">
        <v>0</v>
      </c>
      <c r="ER64">
        <v>1712.07</v>
      </c>
      <c r="ES64">
        <v>1161.71</v>
      </c>
      <c r="ET64">
        <v>12.79</v>
      </c>
      <c r="EU64">
        <v>0.27</v>
      </c>
      <c r="EV64">
        <v>537.57000000000005</v>
      </c>
      <c r="EW64">
        <v>55.88</v>
      </c>
      <c r="EX64">
        <v>0.02</v>
      </c>
      <c r="EY64">
        <v>0</v>
      </c>
      <c r="FQ64">
        <v>0</v>
      </c>
      <c r="FR64">
        <f t="shared" si="83"/>
        <v>0</v>
      </c>
      <c r="FS64">
        <v>0</v>
      </c>
      <c r="FT64" t="s">
        <v>106</v>
      </c>
      <c r="FU64" t="s">
        <v>107</v>
      </c>
      <c r="FX64">
        <v>94.5</v>
      </c>
      <c r="FY64">
        <v>46.75</v>
      </c>
      <c r="GA64" t="s">
        <v>3</v>
      </c>
      <c r="GD64">
        <v>1</v>
      </c>
      <c r="GF64">
        <v>738414092</v>
      </c>
      <c r="GG64">
        <v>2</v>
      </c>
      <c r="GH64">
        <v>1</v>
      </c>
      <c r="GI64">
        <v>-2</v>
      </c>
      <c r="GJ64">
        <v>0</v>
      </c>
      <c r="GK64">
        <v>0</v>
      </c>
      <c r="GL64">
        <f t="shared" si="84"/>
        <v>0</v>
      </c>
      <c r="GM64">
        <f t="shared" si="85"/>
        <v>1354</v>
      </c>
      <c r="GN64">
        <f t="shared" si="86"/>
        <v>1354</v>
      </c>
      <c r="GO64">
        <f t="shared" si="87"/>
        <v>0</v>
      </c>
      <c r="GP64">
        <f t="shared" si="88"/>
        <v>0</v>
      </c>
      <c r="GR64">
        <v>0</v>
      </c>
      <c r="GS64">
        <v>3</v>
      </c>
      <c r="GT64">
        <v>0</v>
      </c>
      <c r="GU64" t="s">
        <v>3</v>
      </c>
      <c r="GV64">
        <f t="shared" si="89"/>
        <v>0</v>
      </c>
      <c r="GW64">
        <v>1</v>
      </c>
      <c r="GX64">
        <f t="shared" si="90"/>
        <v>0</v>
      </c>
      <c r="HA64">
        <v>0</v>
      </c>
      <c r="HB64">
        <v>0</v>
      </c>
      <c r="HC64">
        <f t="shared" si="91"/>
        <v>0</v>
      </c>
      <c r="IK64">
        <v>0</v>
      </c>
    </row>
    <row r="65" spans="1:245" x14ac:dyDescent="0.25">
      <c r="A65">
        <v>17</v>
      </c>
      <c r="B65">
        <v>1</v>
      </c>
      <c r="C65">
        <f>ROW(SmtRes!A158)</f>
        <v>158</v>
      </c>
      <c r="D65">
        <f>ROW(EtalonRes!A160)</f>
        <v>160</v>
      </c>
      <c r="E65" t="s">
        <v>207</v>
      </c>
      <c r="F65" t="s">
        <v>208</v>
      </c>
      <c r="G65" t="s">
        <v>209</v>
      </c>
      <c r="H65" t="s">
        <v>210</v>
      </c>
      <c r="I65">
        <v>3</v>
      </c>
      <c r="J65">
        <v>0</v>
      </c>
      <c r="O65">
        <f t="shared" si="58"/>
        <v>95</v>
      </c>
      <c r="P65">
        <f t="shared" si="59"/>
        <v>22</v>
      </c>
      <c r="Q65">
        <f t="shared" si="60"/>
        <v>18</v>
      </c>
      <c r="R65">
        <f t="shared" si="61"/>
        <v>1</v>
      </c>
      <c r="S65">
        <f t="shared" si="62"/>
        <v>55</v>
      </c>
      <c r="T65">
        <f t="shared" si="63"/>
        <v>0</v>
      </c>
      <c r="U65">
        <f t="shared" si="64"/>
        <v>6.1409999999999991</v>
      </c>
      <c r="V65">
        <f t="shared" si="65"/>
        <v>3.7500000000000006E-2</v>
      </c>
      <c r="W65">
        <f t="shared" si="66"/>
        <v>0</v>
      </c>
      <c r="X65">
        <f t="shared" si="67"/>
        <v>64</v>
      </c>
      <c r="Y65">
        <f t="shared" si="68"/>
        <v>40</v>
      </c>
      <c r="AA65">
        <v>25996508</v>
      </c>
      <c r="AB65">
        <f t="shared" si="69"/>
        <v>31.57</v>
      </c>
      <c r="AC65">
        <f t="shared" si="26"/>
        <v>7.18</v>
      </c>
      <c r="AD65">
        <f>ROUND(((((ET65*1.25))-((EU65*1.25)))+AE65),2)</f>
        <v>6.02</v>
      </c>
      <c r="AE65">
        <f>ROUND(((EU65*1.25)),2)</f>
        <v>0.18</v>
      </c>
      <c r="AF65">
        <f>ROUND(((EV65*1.15)),2)</f>
        <v>18.37</v>
      </c>
      <c r="AG65">
        <f t="shared" si="70"/>
        <v>0</v>
      </c>
      <c r="AH65">
        <f>((EW65*1.15))</f>
        <v>2.0469999999999997</v>
      </c>
      <c r="AI65">
        <f>((EX65*1.25))</f>
        <v>1.2500000000000001E-2</v>
      </c>
      <c r="AJ65">
        <f t="shared" si="71"/>
        <v>0</v>
      </c>
      <c r="AK65">
        <v>27.96</v>
      </c>
      <c r="AL65">
        <v>7.18</v>
      </c>
      <c r="AM65">
        <v>4.8099999999999996</v>
      </c>
      <c r="AN65">
        <v>0.14000000000000001</v>
      </c>
      <c r="AO65">
        <v>15.97</v>
      </c>
      <c r="AP65">
        <v>0</v>
      </c>
      <c r="AQ65">
        <v>1.78</v>
      </c>
      <c r="AR65">
        <v>0.01</v>
      </c>
      <c r="AS65">
        <v>0</v>
      </c>
      <c r="AT65">
        <v>115</v>
      </c>
      <c r="AU65">
        <v>71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1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1</v>
      </c>
      <c r="BJ65" t="s">
        <v>211</v>
      </c>
      <c r="BM65">
        <v>20001</v>
      </c>
      <c r="BN65">
        <v>0</v>
      </c>
      <c r="BO65" t="s">
        <v>3</v>
      </c>
      <c r="BP65">
        <v>0</v>
      </c>
      <c r="BQ65">
        <v>2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128</v>
      </c>
      <c r="CA65">
        <v>83</v>
      </c>
      <c r="CE65">
        <v>0</v>
      </c>
      <c r="CF65">
        <v>0</v>
      </c>
      <c r="CG65">
        <v>0</v>
      </c>
      <c r="CM65">
        <v>0</v>
      </c>
      <c r="CN65" t="s">
        <v>763</v>
      </c>
      <c r="CO65">
        <v>0</v>
      </c>
      <c r="CP65">
        <f t="shared" si="72"/>
        <v>95</v>
      </c>
      <c r="CQ65">
        <f t="shared" si="73"/>
        <v>7.18</v>
      </c>
      <c r="CR65">
        <f t="shared" si="74"/>
        <v>6.02</v>
      </c>
      <c r="CS65">
        <f t="shared" si="75"/>
        <v>0.18</v>
      </c>
      <c r="CT65">
        <f t="shared" si="76"/>
        <v>18.37</v>
      </c>
      <c r="CU65">
        <f t="shared" si="77"/>
        <v>0</v>
      </c>
      <c r="CV65">
        <f t="shared" si="78"/>
        <v>2.0469999999999997</v>
      </c>
      <c r="CW65">
        <f t="shared" si="79"/>
        <v>1.2500000000000001E-2</v>
      </c>
      <c r="CX65">
        <f t="shared" si="80"/>
        <v>0</v>
      </c>
      <c r="CY65">
        <f t="shared" si="81"/>
        <v>64.400000000000006</v>
      </c>
      <c r="CZ65">
        <f t="shared" si="82"/>
        <v>39.76</v>
      </c>
      <c r="DC65" t="s">
        <v>3</v>
      </c>
      <c r="DD65" t="s">
        <v>3</v>
      </c>
      <c r="DE65" t="s">
        <v>100</v>
      </c>
      <c r="DF65" t="s">
        <v>100</v>
      </c>
      <c r="DG65" t="s">
        <v>101</v>
      </c>
      <c r="DH65" t="s">
        <v>3</v>
      </c>
      <c r="DI65" t="s">
        <v>101</v>
      </c>
      <c r="DJ65" t="s">
        <v>100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210</v>
      </c>
      <c r="DW65" t="s">
        <v>210</v>
      </c>
      <c r="DX65">
        <v>1</v>
      </c>
      <c r="EE65">
        <v>25606000</v>
      </c>
      <c r="EF65">
        <v>2</v>
      </c>
      <c r="EG65" t="s">
        <v>102</v>
      </c>
      <c r="EH65">
        <v>0</v>
      </c>
      <c r="EI65" t="s">
        <v>3</v>
      </c>
      <c r="EJ65">
        <v>1</v>
      </c>
      <c r="EK65">
        <v>20001</v>
      </c>
      <c r="EL65" t="s">
        <v>212</v>
      </c>
      <c r="EM65" t="s">
        <v>213</v>
      </c>
      <c r="EO65" t="s">
        <v>105</v>
      </c>
      <c r="EQ65">
        <v>0</v>
      </c>
      <c r="ER65">
        <v>27.96</v>
      </c>
      <c r="ES65">
        <v>7.18</v>
      </c>
      <c r="ET65">
        <v>4.8099999999999996</v>
      </c>
      <c r="EU65">
        <v>0.14000000000000001</v>
      </c>
      <c r="EV65">
        <v>15.97</v>
      </c>
      <c r="EW65">
        <v>1.78</v>
      </c>
      <c r="EX65">
        <v>0.01</v>
      </c>
      <c r="EY65">
        <v>0</v>
      </c>
      <c r="FQ65">
        <v>0</v>
      </c>
      <c r="FR65">
        <f t="shared" si="83"/>
        <v>0</v>
      </c>
      <c r="FS65">
        <v>0</v>
      </c>
      <c r="FT65" t="s">
        <v>106</v>
      </c>
      <c r="FU65" t="s">
        <v>107</v>
      </c>
      <c r="FX65">
        <v>115.2</v>
      </c>
      <c r="FY65">
        <v>70.55</v>
      </c>
      <c r="GA65" t="s">
        <v>3</v>
      </c>
      <c r="GD65">
        <v>1</v>
      </c>
      <c r="GF65">
        <v>-521463912</v>
      </c>
      <c r="GG65">
        <v>2</v>
      </c>
      <c r="GH65">
        <v>1</v>
      </c>
      <c r="GI65">
        <v>-2</v>
      </c>
      <c r="GJ65">
        <v>0</v>
      </c>
      <c r="GK65">
        <v>0</v>
      </c>
      <c r="GL65">
        <f t="shared" si="84"/>
        <v>0</v>
      </c>
      <c r="GM65">
        <f t="shared" si="85"/>
        <v>199</v>
      </c>
      <c r="GN65">
        <f t="shared" si="86"/>
        <v>199</v>
      </c>
      <c r="GO65">
        <f t="shared" si="87"/>
        <v>0</v>
      </c>
      <c r="GP65">
        <f t="shared" si="88"/>
        <v>0</v>
      </c>
      <c r="GR65">
        <v>0</v>
      </c>
      <c r="GS65">
        <v>3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HC65">
        <f t="shared" si="91"/>
        <v>0</v>
      </c>
      <c r="IK65">
        <v>0</v>
      </c>
    </row>
    <row r="66" spans="1:245" x14ac:dyDescent="0.25">
      <c r="A66">
        <v>17</v>
      </c>
      <c r="B66">
        <v>1</v>
      </c>
      <c r="E66" t="s">
        <v>214</v>
      </c>
      <c r="F66" t="s">
        <v>215</v>
      </c>
      <c r="G66" t="s">
        <v>216</v>
      </c>
      <c r="H66" t="s">
        <v>111</v>
      </c>
      <c r="I66">
        <v>2.16</v>
      </c>
      <c r="J66">
        <v>0</v>
      </c>
      <c r="O66">
        <f t="shared" si="58"/>
        <v>325</v>
      </c>
      <c r="P66">
        <f t="shared" si="59"/>
        <v>325</v>
      </c>
      <c r="Q66">
        <f t="shared" si="60"/>
        <v>0</v>
      </c>
      <c r="R66">
        <f t="shared" si="61"/>
        <v>0</v>
      </c>
      <c r="S66">
        <f t="shared" si="62"/>
        <v>0</v>
      </c>
      <c r="T66">
        <f t="shared" si="63"/>
        <v>0</v>
      </c>
      <c r="U66">
        <f t="shared" si="64"/>
        <v>0</v>
      </c>
      <c r="V66">
        <f t="shared" si="65"/>
        <v>0</v>
      </c>
      <c r="W66">
        <f t="shared" si="66"/>
        <v>2</v>
      </c>
      <c r="X66">
        <f t="shared" si="67"/>
        <v>0</v>
      </c>
      <c r="Y66">
        <f t="shared" si="68"/>
        <v>0</v>
      </c>
      <c r="AA66">
        <v>25996508</v>
      </c>
      <c r="AB66">
        <f t="shared" si="69"/>
        <v>150.26</v>
      </c>
      <c r="AC66">
        <f t="shared" si="26"/>
        <v>150.26</v>
      </c>
      <c r="AD66">
        <f>ROUND((((ET66)-(EU66))+AE66),2)</f>
        <v>0</v>
      </c>
      <c r="AE66">
        <f>ROUND((EU66),2)</f>
        <v>0</v>
      </c>
      <c r="AF66">
        <f>ROUND((EV66),2)</f>
        <v>0</v>
      </c>
      <c r="AG66">
        <f t="shared" si="70"/>
        <v>0</v>
      </c>
      <c r="AH66">
        <f>(EW66)</f>
        <v>0</v>
      </c>
      <c r="AI66">
        <f>(EX66)</f>
        <v>0</v>
      </c>
      <c r="AJ66">
        <f t="shared" si="71"/>
        <v>1.01</v>
      </c>
      <c r="AK66">
        <v>150.26</v>
      </c>
      <c r="AL66">
        <v>150.26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1.01</v>
      </c>
      <c r="AT66">
        <v>0</v>
      </c>
      <c r="AU66">
        <v>0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1</v>
      </c>
      <c r="BD66" t="s">
        <v>3</v>
      </c>
      <c r="BE66" t="s">
        <v>3</v>
      </c>
      <c r="BF66" t="s">
        <v>3</v>
      </c>
      <c r="BG66" t="s">
        <v>3</v>
      </c>
      <c r="BH66">
        <v>3</v>
      </c>
      <c r="BI66">
        <v>1</v>
      </c>
      <c r="BJ66" t="s">
        <v>217</v>
      </c>
      <c r="BM66">
        <v>500001</v>
      </c>
      <c r="BN66">
        <v>0</v>
      </c>
      <c r="BO66" t="s">
        <v>3</v>
      </c>
      <c r="BP66">
        <v>0</v>
      </c>
      <c r="BQ66">
        <v>8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 t="s">
        <v>3</v>
      </c>
      <c r="BZ66">
        <v>0</v>
      </c>
      <c r="CA66">
        <v>0</v>
      </c>
      <c r="CE66">
        <v>0</v>
      </c>
      <c r="CF66">
        <v>0</v>
      </c>
      <c r="CG66">
        <v>0</v>
      </c>
      <c r="CM66">
        <v>0</v>
      </c>
      <c r="CN66" t="s">
        <v>3</v>
      </c>
      <c r="CO66">
        <v>0</v>
      </c>
      <c r="CP66">
        <f t="shared" si="72"/>
        <v>325</v>
      </c>
      <c r="CQ66">
        <f t="shared" si="73"/>
        <v>150.26</v>
      </c>
      <c r="CR66">
        <f t="shared" si="74"/>
        <v>0</v>
      </c>
      <c r="CS66">
        <f t="shared" si="75"/>
        <v>0</v>
      </c>
      <c r="CT66">
        <f t="shared" si="76"/>
        <v>0</v>
      </c>
      <c r="CU66">
        <f t="shared" si="77"/>
        <v>0</v>
      </c>
      <c r="CV66">
        <f t="shared" si="78"/>
        <v>0</v>
      </c>
      <c r="CW66">
        <f t="shared" si="79"/>
        <v>0</v>
      </c>
      <c r="CX66">
        <f t="shared" si="80"/>
        <v>1.01</v>
      </c>
      <c r="CY66">
        <f t="shared" si="81"/>
        <v>0</v>
      </c>
      <c r="CZ66">
        <f t="shared" si="82"/>
        <v>0</v>
      </c>
      <c r="DC66" t="s">
        <v>3</v>
      </c>
      <c r="DD66" t="s">
        <v>3</v>
      </c>
      <c r="DE66" t="s">
        <v>3</v>
      </c>
      <c r="DF66" t="s">
        <v>3</v>
      </c>
      <c r="DG66" t="s">
        <v>3</v>
      </c>
      <c r="DH66" t="s">
        <v>3</v>
      </c>
      <c r="DI66" t="s">
        <v>3</v>
      </c>
      <c r="DJ66" t="s">
        <v>3</v>
      </c>
      <c r="DK66" t="s">
        <v>3</v>
      </c>
      <c r="DL66" t="s">
        <v>3</v>
      </c>
      <c r="DM66" t="s">
        <v>3</v>
      </c>
      <c r="DN66">
        <v>0</v>
      </c>
      <c r="DO66">
        <v>0</v>
      </c>
      <c r="DP66">
        <v>1</v>
      </c>
      <c r="DQ66">
        <v>1</v>
      </c>
      <c r="DU66">
        <v>1005</v>
      </c>
      <c r="DV66" t="s">
        <v>111</v>
      </c>
      <c r="DW66" t="s">
        <v>111</v>
      </c>
      <c r="DX66">
        <v>1</v>
      </c>
      <c r="EE66">
        <v>25605902</v>
      </c>
      <c r="EF66">
        <v>8</v>
      </c>
      <c r="EG66" t="s">
        <v>113</v>
      </c>
      <c r="EH66">
        <v>0</v>
      </c>
      <c r="EI66" t="s">
        <v>3</v>
      </c>
      <c r="EJ66">
        <v>1</v>
      </c>
      <c r="EK66">
        <v>500001</v>
      </c>
      <c r="EL66" t="s">
        <v>114</v>
      </c>
      <c r="EM66" t="s">
        <v>115</v>
      </c>
      <c r="EO66" t="s">
        <v>3</v>
      </c>
      <c r="EQ66">
        <v>0</v>
      </c>
      <c r="ER66">
        <v>150.26</v>
      </c>
      <c r="ES66">
        <v>150.26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FQ66">
        <v>0</v>
      </c>
      <c r="FR66">
        <f t="shared" si="83"/>
        <v>0</v>
      </c>
      <c r="FS66">
        <v>0</v>
      </c>
      <c r="FX66">
        <v>0</v>
      </c>
      <c r="FY66">
        <v>0</v>
      </c>
      <c r="GA66" t="s">
        <v>3</v>
      </c>
      <c r="GD66">
        <v>1</v>
      </c>
      <c r="GF66">
        <v>1796903020</v>
      </c>
      <c r="GG66">
        <v>2</v>
      </c>
      <c r="GH66">
        <v>1</v>
      </c>
      <c r="GI66">
        <v>-2</v>
      </c>
      <c r="GJ66">
        <v>0</v>
      </c>
      <c r="GK66">
        <v>0</v>
      </c>
      <c r="GL66">
        <f t="shared" si="84"/>
        <v>0</v>
      </c>
      <c r="GM66">
        <f t="shared" si="85"/>
        <v>325</v>
      </c>
      <c r="GN66">
        <f t="shared" si="86"/>
        <v>325</v>
      </c>
      <c r="GO66">
        <f t="shared" si="87"/>
        <v>0</v>
      </c>
      <c r="GP66">
        <f t="shared" si="88"/>
        <v>0</v>
      </c>
      <c r="GR66">
        <v>0</v>
      </c>
      <c r="GS66">
        <v>3</v>
      </c>
      <c r="GT66">
        <v>0</v>
      </c>
      <c r="GU66" t="s">
        <v>3</v>
      </c>
      <c r="GV66">
        <f t="shared" si="89"/>
        <v>0</v>
      </c>
      <c r="GW66">
        <v>1</v>
      </c>
      <c r="GX66">
        <f t="shared" si="90"/>
        <v>0</v>
      </c>
      <c r="HA66">
        <v>0</v>
      </c>
      <c r="HB66">
        <v>0</v>
      </c>
      <c r="HC66">
        <f t="shared" si="91"/>
        <v>0</v>
      </c>
      <c r="IK66">
        <v>0</v>
      </c>
    </row>
    <row r="67" spans="1:245" x14ac:dyDescent="0.25">
      <c r="A67">
        <v>17</v>
      </c>
      <c r="B67">
        <v>1</v>
      </c>
      <c r="C67">
        <f>ROW(SmtRes!A164)</f>
        <v>164</v>
      </c>
      <c r="D67">
        <f>ROW(EtalonRes!A166)</f>
        <v>166</v>
      </c>
      <c r="E67" t="s">
        <v>218</v>
      </c>
      <c r="F67" t="s">
        <v>219</v>
      </c>
      <c r="G67" t="s">
        <v>220</v>
      </c>
      <c r="H67" t="s">
        <v>221</v>
      </c>
      <c r="I67">
        <f>ROUND(50.7/100,9)</f>
        <v>0.50700000000000001</v>
      </c>
      <c r="J67">
        <v>0</v>
      </c>
      <c r="O67">
        <f t="shared" si="58"/>
        <v>815</v>
      </c>
      <c r="P67">
        <f t="shared" si="59"/>
        <v>604</v>
      </c>
      <c r="Q67">
        <f t="shared" si="60"/>
        <v>26</v>
      </c>
      <c r="R67">
        <f t="shared" si="61"/>
        <v>11</v>
      </c>
      <c r="S67">
        <f t="shared" si="62"/>
        <v>185</v>
      </c>
      <c r="T67">
        <f t="shared" si="63"/>
        <v>0</v>
      </c>
      <c r="U67">
        <f t="shared" si="64"/>
        <v>23.700982499999999</v>
      </c>
      <c r="V67">
        <f t="shared" si="65"/>
        <v>0.80486249999999993</v>
      </c>
      <c r="W67">
        <f t="shared" si="66"/>
        <v>0</v>
      </c>
      <c r="X67">
        <f t="shared" si="67"/>
        <v>218</v>
      </c>
      <c r="Y67">
        <f t="shared" si="68"/>
        <v>125</v>
      </c>
      <c r="AA67">
        <v>25996508</v>
      </c>
      <c r="AB67">
        <f t="shared" si="69"/>
        <v>1607.6</v>
      </c>
      <c r="AC67">
        <f t="shared" si="26"/>
        <v>1191.03</v>
      </c>
      <c r="AD67">
        <f>ROUND(((((ET67*1.25))-((EU67*1.25)))+AE67),2)</f>
        <v>51.94</v>
      </c>
      <c r="AE67">
        <f>ROUND(((EU67*1.25)),2)</f>
        <v>21.44</v>
      </c>
      <c r="AF67">
        <f>ROUND(((EV67*1.15)),2)</f>
        <v>364.63</v>
      </c>
      <c r="AG67">
        <f t="shared" si="70"/>
        <v>0</v>
      </c>
      <c r="AH67">
        <f>((EW67*1.15))</f>
        <v>46.747499999999995</v>
      </c>
      <c r="AI67">
        <f>((EX67*1.25))</f>
        <v>1.5874999999999999</v>
      </c>
      <c r="AJ67">
        <f t="shared" si="71"/>
        <v>0</v>
      </c>
      <c r="AK67">
        <v>1549.65</v>
      </c>
      <c r="AL67">
        <v>1191.03</v>
      </c>
      <c r="AM67">
        <v>41.55</v>
      </c>
      <c r="AN67">
        <v>17.149999999999999</v>
      </c>
      <c r="AO67">
        <v>317.07</v>
      </c>
      <c r="AP67">
        <v>0</v>
      </c>
      <c r="AQ67">
        <v>40.65</v>
      </c>
      <c r="AR67">
        <v>1.27</v>
      </c>
      <c r="AS67">
        <v>0</v>
      </c>
      <c r="AT67">
        <v>111</v>
      </c>
      <c r="AU67">
        <v>64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1</v>
      </c>
      <c r="BD67" t="s">
        <v>3</v>
      </c>
      <c r="BE67" t="s">
        <v>3</v>
      </c>
      <c r="BF67" t="s">
        <v>3</v>
      </c>
      <c r="BG67" t="s">
        <v>3</v>
      </c>
      <c r="BH67">
        <v>0</v>
      </c>
      <c r="BI67">
        <v>1</v>
      </c>
      <c r="BJ67" t="s">
        <v>222</v>
      </c>
      <c r="BM67">
        <v>11001</v>
      </c>
      <c r="BN67">
        <v>0</v>
      </c>
      <c r="BO67" t="s">
        <v>3</v>
      </c>
      <c r="BP67">
        <v>0</v>
      </c>
      <c r="BQ67">
        <v>2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123</v>
      </c>
      <c r="CA67">
        <v>75</v>
      </c>
      <c r="CE67">
        <v>0</v>
      </c>
      <c r="CF67">
        <v>0</v>
      </c>
      <c r="CG67">
        <v>0</v>
      </c>
      <c r="CM67">
        <v>0</v>
      </c>
      <c r="CN67" t="s">
        <v>763</v>
      </c>
      <c r="CO67">
        <v>0</v>
      </c>
      <c r="CP67">
        <f t="shared" si="72"/>
        <v>815</v>
      </c>
      <c r="CQ67">
        <f t="shared" si="73"/>
        <v>1191.03</v>
      </c>
      <c r="CR67">
        <f t="shared" si="74"/>
        <v>51.94</v>
      </c>
      <c r="CS67">
        <f t="shared" si="75"/>
        <v>21.44</v>
      </c>
      <c r="CT67">
        <f t="shared" si="76"/>
        <v>364.63</v>
      </c>
      <c r="CU67">
        <f t="shared" si="77"/>
        <v>0</v>
      </c>
      <c r="CV67">
        <f t="shared" si="78"/>
        <v>46.747499999999995</v>
      </c>
      <c r="CW67">
        <f t="shared" si="79"/>
        <v>1.5874999999999999</v>
      </c>
      <c r="CX67">
        <f t="shared" si="80"/>
        <v>0</v>
      </c>
      <c r="CY67">
        <f t="shared" si="81"/>
        <v>217.56</v>
      </c>
      <c r="CZ67">
        <f t="shared" si="82"/>
        <v>125.44</v>
      </c>
      <c r="DC67" t="s">
        <v>3</v>
      </c>
      <c r="DD67" t="s">
        <v>3</v>
      </c>
      <c r="DE67" t="s">
        <v>100</v>
      </c>
      <c r="DF67" t="s">
        <v>100</v>
      </c>
      <c r="DG67" t="s">
        <v>101</v>
      </c>
      <c r="DH67" t="s">
        <v>3</v>
      </c>
      <c r="DI67" t="s">
        <v>101</v>
      </c>
      <c r="DJ67" t="s">
        <v>100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221</v>
      </c>
      <c r="DW67" t="s">
        <v>221</v>
      </c>
      <c r="DX67">
        <v>1</v>
      </c>
      <c r="EE67">
        <v>25605970</v>
      </c>
      <c r="EF67">
        <v>2</v>
      </c>
      <c r="EG67" t="s">
        <v>102</v>
      </c>
      <c r="EH67">
        <v>0</v>
      </c>
      <c r="EI67" t="s">
        <v>3</v>
      </c>
      <c r="EJ67">
        <v>1</v>
      </c>
      <c r="EK67">
        <v>11001</v>
      </c>
      <c r="EL67" t="s">
        <v>48</v>
      </c>
      <c r="EM67" t="s">
        <v>223</v>
      </c>
      <c r="EO67" t="s">
        <v>105</v>
      </c>
      <c r="EQ67">
        <v>0</v>
      </c>
      <c r="ER67">
        <v>1549.65</v>
      </c>
      <c r="ES67">
        <v>1191.03</v>
      </c>
      <c r="ET67">
        <v>41.55</v>
      </c>
      <c r="EU67">
        <v>17.149999999999999</v>
      </c>
      <c r="EV67">
        <v>317.07</v>
      </c>
      <c r="EW67">
        <v>40.65</v>
      </c>
      <c r="EX67">
        <v>1.27</v>
      </c>
      <c r="EY67">
        <v>0</v>
      </c>
      <c r="FQ67">
        <v>0</v>
      </c>
      <c r="FR67">
        <f t="shared" si="83"/>
        <v>0</v>
      </c>
      <c r="FS67">
        <v>0</v>
      </c>
      <c r="FT67" t="s">
        <v>106</v>
      </c>
      <c r="FU67" t="s">
        <v>107</v>
      </c>
      <c r="FX67">
        <v>110.7</v>
      </c>
      <c r="FY67">
        <v>63.75</v>
      </c>
      <c r="GA67" t="s">
        <v>3</v>
      </c>
      <c r="GD67">
        <v>1</v>
      </c>
      <c r="GF67">
        <v>-1818591444</v>
      </c>
      <c r="GG67">
        <v>2</v>
      </c>
      <c r="GH67">
        <v>1</v>
      </c>
      <c r="GI67">
        <v>-2</v>
      </c>
      <c r="GJ67">
        <v>0</v>
      </c>
      <c r="GK67">
        <v>0</v>
      </c>
      <c r="GL67">
        <f t="shared" si="84"/>
        <v>0</v>
      </c>
      <c r="GM67">
        <f t="shared" si="85"/>
        <v>1158</v>
      </c>
      <c r="GN67">
        <f t="shared" si="86"/>
        <v>1158</v>
      </c>
      <c r="GO67">
        <f t="shared" si="87"/>
        <v>0</v>
      </c>
      <c r="GP67">
        <f t="shared" si="88"/>
        <v>0</v>
      </c>
      <c r="GR67">
        <v>0</v>
      </c>
      <c r="GS67">
        <v>3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HC67">
        <f t="shared" si="91"/>
        <v>0</v>
      </c>
      <c r="IK67">
        <v>0</v>
      </c>
    </row>
    <row r="68" spans="1:245" x14ac:dyDescent="0.25">
      <c r="A68">
        <v>17</v>
      </c>
      <c r="B68">
        <v>1</v>
      </c>
      <c r="C68">
        <f>ROW(SmtRes!A169)</f>
        <v>169</v>
      </c>
      <c r="D68">
        <f>ROW(EtalonRes!A171)</f>
        <v>171</v>
      </c>
      <c r="E68" t="s">
        <v>224</v>
      </c>
      <c r="F68" t="s">
        <v>225</v>
      </c>
      <c r="G68" t="s">
        <v>226</v>
      </c>
      <c r="H68" t="s">
        <v>221</v>
      </c>
      <c r="I68">
        <f>ROUND(50.7/100,9)</f>
        <v>0.50700000000000001</v>
      </c>
      <c r="J68">
        <v>0</v>
      </c>
      <c r="O68">
        <f t="shared" si="58"/>
        <v>936</v>
      </c>
      <c r="P68">
        <f t="shared" si="59"/>
        <v>893</v>
      </c>
      <c r="Q68">
        <f t="shared" si="60"/>
        <v>29</v>
      </c>
      <c r="R68">
        <f t="shared" si="61"/>
        <v>11</v>
      </c>
      <c r="S68">
        <f t="shared" si="62"/>
        <v>14</v>
      </c>
      <c r="T68">
        <f t="shared" si="63"/>
        <v>0</v>
      </c>
      <c r="U68">
        <f t="shared" si="64"/>
        <v>1.74915</v>
      </c>
      <c r="V68">
        <f t="shared" si="65"/>
        <v>0.79852500000000015</v>
      </c>
      <c r="W68">
        <f t="shared" si="66"/>
        <v>0</v>
      </c>
      <c r="X68">
        <f t="shared" si="67"/>
        <v>28</v>
      </c>
      <c r="Y68">
        <f t="shared" si="68"/>
        <v>16</v>
      </c>
      <c r="AA68">
        <v>25996508</v>
      </c>
      <c r="AB68">
        <f t="shared" si="69"/>
        <v>1845.45</v>
      </c>
      <c r="AC68">
        <f>ROUND(((ES68*6)),2)</f>
        <v>1761.24</v>
      </c>
      <c r="AD68">
        <f>ROUND(((((ET68*1.25*6))-((EU68*1.25*6)))+AE68),2)</f>
        <v>57.3</v>
      </c>
      <c r="AE68">
        <f>ROUND(((EU68*1.25*6)),2)</f>
        <v>21.3</v>
      </c>
      <c r="AF68">
        <f>ROUND(((EV68*1.15*6)),2)</f>
        <v>26.91</v>
      </c>
      <c r="AG68">
        <f t="shared" si="70"/>
        <v>0</v>
      </c>
      <c r="AH68">
        <f>((EW68*1.15*6))</f>
        <v>3.4499999999999997</v>
      </c>
      <c r="AI68">
        <f>((EX68*1.25*6))</f>
        <v>1.5750000000000002</v>
      </c>
      <c r="AJ68">
        <f t="shared" si="71"/>
        <v>0</v>
      </c>
      <c r="AK68">
        <v>305.08</v>
      </c>
      <c r="AL68">
        <v>293.54000000000002</v>
      </c>
      <c r="AM68">
        <v>7.64</v>
      </c>
      <c r="AN68">
        <v>2.84</v>
      </c>
      <c r="AO68">
        <v>3.9</v>
      </c>
      <c r="AP68">
        <v>0</v>
      </c>
      <c r="AQ68">
        <v>0.5</v>
      </c>
      <c r="AR68">
        <v>0.21</v>
      </c>
      <c r="AS68">
        <v>0</v>
      </c>
      <c r="AT68">
        <v>111</v>
      </c>
      <c r="AU68">
        <v>64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1</v>
      </c>
      <c r="BD68" t="s">
        <v>3</v>
      </c>
      <c r="BE68" t="s">
        <v>3</v>
      </c>
      <c r="BF68" t="s">
        <v>3</v>
      </c>
      <c r="BG68" t="s">
        <v>3</v>
      </c>
      <c r="BH68">
        <v>0</v>
      </c>
      <c r="BI68">
        <v>1</v>
      </c>
      <c r="BJ68" t="s">
        <v>227</v>
      </c>
      <c r="BM68">
        <v>11001</v>
      </c>
      <c r="BN68">
        <v>0</v>
      </c>
      <c r="BO68" t="s">
        <v>3</v>
      </c>
      <c r="BP68">
        <v>0</v>
      </c>
      <c r="BQ68">
        <v>2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 t="s">
        <v>3</v>
      </c>
      <c r="BZ68">
        <v>123</v>
      </c>
      <c r="CA68">
        <v>75</v>
      </c>
      <c r="CE68">
        <v>0</v>
      </c>
      <c r="CF68">
        <v>0</v>
      </c>
      <c r="CG68">
        <v>0</v>
      </c>
      <c r="CM68">
        <v>0</v>
      </c>
      <c r="CN68" t="s">
        <v>763</v>
      </c>
      <c r="CO68">
        <v>0</v>
      </c>
      <c r="CP68">
        <f t="shared" si="72"/>
        <v>936</v>
      </c>
      <c r="CQ68">
        <f t="shared" si="73"/>
        <v>1761.24</v>
      </c>
      <c r="CR68">
        <f t="shared" si="74"/>
        <v>57.3</v>
      </c>
      <c r="CS68">
        <f t="shared" si="75"/>
        <v>21.3</v>
      </c>
      <c r="CT68">
        <f t="shared" si="76"/>
        <v>26.91</v>
      </c>
      <c r="CU68">
        <f t="shared" si="77"/>
        <v>0</v>
      </c>
      <c r="CV68">
        <f t="shared" si="78"/>
        <v>3.4499999999999997</v>
      </c>
      <c r="CW68">
        <f t="shared" si="79"/>
        <v>1.5750000000000002</v>
      </c>
      <c r="CX68">
        <f t="shared" si="80"/>
        <v>0</v>
      </c>
      <c r="CY68">
        <f t="shared" si="81"/>
        <v>27.75</v>
      </c>
      <c r="CZ68">
        <f t="shared" si="82"/>
        <v>16</v>
      </c>
      <c r="DC68" t="s">
        <v>3</v>
      </c>
      <c r="DD68" t="s">
        <v>228</v>
      </c>
      <c r="DE68" t="s">
        <v>229</v>
      </c>
      <c r="DF68" t="s">
        <v>229</v>
      </c>
      <c r="DG68" t="s">
        <v>230</v>
      </c>
      <c r="DH68" t="s">
        <v>3</v>
      </c>
      <c r="DI68" t="s">
        <v>230</v>
      </c>
      <c r="DJ68" t="s">
        <v>229</v>
      </c>
      <c r="DK68" t="s">
        <v>3</v>
      </c>
      <c r="DL68" t="s">
        <v>3</v>
      </c>
      <c r="DM68" t="s">
        <v>3</v>
      </c>
      <c r="DN68">
        <v>0</v>
      </c>
      <c r="DO68">
        <v>0</v>
      </c>
      <c r="DP68">
        <v>1</v>
      </c>
      <c r="DQ68">
        <v>1</v>
      </c>
      <c r="DU68">
        <v>1013</v>
      </c>
      <c r="DV68" t="s">
        <v>221</v>
      </c>
      <c r="DW68" t="s">
        <v>221</v>
      </c>
      <c r="DX68">
        <v>1</v>
      </c>
      <c r="EE68">
        <v>25605970</v>
      </c>
      <c r="EF68">
        <v>2</v>
      </c>
      <c r="EG68" t="s">
        <v>102</v>
      </c>
      <c r="EH68">
        <v>0</v>
      </c>
      <c r="EI68" t="s">
        <v>3</v>
      </c>
      <c r="EJ68">
        <v>1</v>
      </c>
      <c r="EK68">
        <v>11001</v>
      </c>
      <c r="EL68" t="s">
        <v>48</v>
      </c>
      <c r="EM68" t="s">
        <v>223</v>
      </c>
      <c r="EO68" t="s">
        <v>105</v>
      </c>
      <c r="EQ68">
        <v>0</v>
      </c>
      <c r="ER68">
        <v>305.08</v>
      </c>
      <c r="ES68">
        <v>293.54000000000002</v>
      </c>
      <c r="ET68">
        <v>7.64</v>
      </c>
      <c r="EU68">
        <v>2.84</v>
      </c>
      <c r="EV68">
        <v>3.9</v>
      </c>
      <c r="EW68">
        <v>0.5</v>
      </c>
      <c r="EX68">
        <v>0.21</v>
      </c>
      <c r="EY68">
        <v>0</v>
      </c>
      <c r="FQ68">
        <v>0</v>
      </c>
      <c r="FR68">
        <f t="shared" si="83"/>
        <v>0</v>
      </c>
      <c r="FS68">
        <v>0</v>
      </c>
      <c r="FT68" t="s">
        <v>106</v>
      </c>
      <c r="FU68" t="s">
        <v>107</v>
      </c>
      <c r="FX68">
        <v>110.7</v>
      </c>
      <c r="FY68">
        <v>63.75</v>
      </c>
      <c r="GA68" t="s">
        <v>3</v>
      </c>
      <c r="GD68">
        <v>1</v>
      </c>
      <c r="GF68">
        <v>-1228446657</v>
      </c>
      <c r="GG68">
        <v>2</v>
      </c>
      <c r="GH68">
        <v>1</v>
      </c>
      <c r="GI68">
        <v>-2</v>
      </c>
      <c r="GJ68">
        <v>0</v>
      </c>
      <c r="GK68">
        <v>0</v>
      </c>
      <c r="GL68">
        <f t="shared" si="84"/>
        <v>0</v>
      </c>
      <c r="GM68">
        <f t="shared" si="85"/>
        <v>980</v>
      </c>
      <c r="GN68">
        <f t="shared" si="86"/>
        <v>980</v>
      </c>
      <c r="GO68">
        <f t="shared" si="87"/>
        <v>0</v>
      </c>
      <c r="GP68">
        <f t="shared" si="88"/>
        <v>0</v>
      </c>
      <c r="GR68">
        <v>0</v>
      </c>
      <c r="GS68">
        <v>3</v>
      </c>
      <c r="GT68">
        <v>0</v>
      </c>
      <c r="GU68" t="s">
        <v>3</v>
      </c>
      <c r="GV68">
        <f t="shared" si="89"/>
        <v>0</v>
      </c>
      <c r="GW68">
        <v>1</v>
      </c>
      <c r="GX68">
        <f t="shared" si="90"/>
        <v>0</v>
      </c>
      <c r="HA68">
        <v>0</v>
      </c>
      <c r="HB68">
        <v>0</v>
      </c>
      <c r="HC68">
        <f t="shared" si="91"/>
        <v>0</v>
      </c>
      <c r="IK68">
        <v>0</v>
      </c>
    </row>
    <row r="69" spans="1:245" x14ac:dyDescent="0.25">
      <c r="A69">
        <v>17</v>
      </c>
      <c r="B69">
        <v>1</v>
      </c>
      <c r="C69">
        <f>ROW(SmtRes!A176)</f>
        <v>176</v>
      </c>
      <c r="D69">
        <f>ROW(EtalonRes!A178)</f>
        <v>178</v>
      </c>
      <c r="E69" t="s">
        <v>231</v>
      </c>
      <c r="F69" t="s">
        <v>232</v>
      </c>
      <c r="G69" t="s">
        <v>233</v>
      </c>
      <c r="H69" t="s">
        <v>54</v>
      </c>
      <c r="I69">
        <f>ROUND(50.7/100,9)</f>
        <v>0.50700000000000001</v>
      </c>
      <c r="J69">
        <v>0</v>
      </c>
      <c r="O69">
        <f t="shared" si="58"/>
        <v>2851</v>
      </c>
      <c r="P69">
        <f t="shared" si="59"/>
        <v>2654</v>
      </c>
      <c r="Q69">
        <f t="shared" si="60"/>
        <v>45</v>
      </c>
      <c r="R69">
        <f t="shared" si="61"/>
        <v>3</v>
      </c>
      <c r="S69">
        <f t="shared" si="62"/>
        <v>152</v>
      </c>
      <c r="T69">
        <f t="shared" si="63"/>
        <v>0</v>
      </c>
      <c r="U69">
        <f t="shared" si="64"/>
        <v>18.3136005</v>
      </c>
      <c r="V69">
        <f t="shared" si="65"/>
        <v>0.21547500000000003</v>
      </c>
      <c r="W69">
        <f t="shared" si="66"/>
        <v>0</v>
      </c>
      <c r="X69">
        <f t="shared" si="67"/>
        <v>172</v>
      </c>
      <c r="Y69">
        <f t="shared" si="68"/>
        <v>99</v>
      </c>
      <c r="AA69">
        <v>25996508</v>
      </c>
      <c r="AB69">
        <f t="shared" si="69"/>
        <v>5622.92</v>
      </c>
      <c r="AC69">
        <f t="shared" ref="AC69:AC85" si="92">ROUND((ES69),2)</f>
        <v>5234.93</v>
      </c>
      <c r="AD69">
        <f>ROUND(((((ET69*1.25))-((EU69*1.25)))+AE69),2)</f>
        <v>87.82</v>
      </c>
      <c r="AE69">
        <f>ROUND(((EU69*1.25)),2)</f>
        <v>5.74</v>
      </c>
      <c r="AF69">
        <f>ROUND(((EV69*1.15)),2)</f>
        <v>300.17</v>
      </c>
      <c r="AG69">
        <f t="shared" si="70"/>
        <v>0</v>
      </c>
      <c r="AH69">
        <f>((EW69*1.15))</f>
        <v>36.121499999999997</v>
      </c>
      <c r="AI69">
        <f>((EX69*1.25))</f>
        <v>0.42500000000000004</v>
      </c>
      <c r="AJ69">
        <f t="shared" si="71"/>
        <v>0</v>
      </c>
      <c r="AK69">
        <v>5566.2</v>
      </c>
      <c r="AL69">
        <v>5234.93</v>
      </c>
      <c r="AM69">
        <v>70.25</v>
      </c>
      <c r="AN69">
        <v>4.59</v>
      </c>
      <c r="AO69">
        <v>261.02</v>
      </c>
      <c r="AP69">
        <v>0</v>
      </c>
      <c r="AQ69">
        <v>31.41</v>
      </c>
      <c r="AR69">
        <v>0.34</v>
      </c>
      <c r="AS69">
        <v>0</v>
      </c>
      <c r="AT69">
        <v>111</v>
      </c>
      <c r="AU69">
        <v>64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1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234</v>
      </c>
      <c r="BM69">
        <v>11001</v>
      </c>
      <c r="BN69">
        <v>0</v>
      </c>
      <c r="BO69" t="s">
        <v>3</v>
      </c>
      <c r="BP69">
        <v>0</v>
      </c>
      <c r="BQ69">
        <v>2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123</v>
      </c>
      <c r="CA69">
        <v>75</v>
      </c>
      <c r="CE69">
        <v>0</v>
      </c>
      <c r="CF69">
        <v>0</v>
      </c>
      <c r="CG69">
        <v>0</v>
      </c>
      <c r="CM69">
        <v>0</v>
      </c>
      <c r="CN69" t="s">
        <v>763</v>
      </c>
      <c r="CO69">
        <v>0</v>
      </c>
      <c r="CP69">
        <f t="shared" si="72"/>
        <v>2851</v>
      </c>
      <c r="CQ69">
        <f t="shared" si="73"/>
        <v>5234.93</v>
      </c>
      <c r="CR69">
        <f t="shared" si="74"/>
        <v>87.82</v>
      </c>
      <c r="CS69">
        <f t="shared" si="75"/>
        <v>5.74</v>
      </c>
      <c r="CT69">
        <f t="shared" si="76"/>
        <v>300.17</v>
      </c>
      <c r="CU69">
        <f t="shared" si="77"/>
        <v>0</v>
      </c>
      <c r="CV69">
        <f t="shared" si="78"/>
        <v>36.121499999999997</v>
      </c>
      <c r="CW69">
        <f t="shared" si="79"/>
        <v>0.42500000000000004</v>
      </c>
      <c r="CX69">
        <f t="shared" si="80"/>
        <v>0</v>
      </c>
      <c r="CY69">
        <f t="shared" si="81"/>
        <v>172.05</v>
      </c>
      <c r="CZ69">
        <f t="shared" si="82"/>
        <v>99.2</v>
      </c>
      <c r="DC69" t="s">
        <v>3</v>
      </c>
      <c r="DD69" t="s">
        <v>3</v>
      </c>
      <c r="DE69" t="s">
        <v>100</v>
      </c>
      <c r="DF69" t="s">
        <v>100</v>
      </c>
      <c r="DG69" t="s">
        <v>101</v>
      </c>
      <c r="DH69" t="s">
        <v>3</v>
      </c>
      <c r="DI69" t="s">
        <v>101</v>
      </c>
      <c r="DJ69" t="s">
        <v>100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54</v>
      </c>
      <c r="DW69" t="s">
        <v>54</v>
      </c>
      <c r="DX69">
        <v>1</v>
      </c>
      <c r="EE69">
        <v>25605970</v>
      </c>
      <c r="EF69">
        <v>2</v>
      </c>
      <c r="EG69" t="s">
        <v>102</v>
      </c>
      <c r="EH69">
        <v>0</v>
      </c>
      <c r="EI69" t="s">
        <v>3</v>
      </c>
      <c r="EJ69">
        <v>1</v>
      </c>
      <c r="EK69">
        <v>11001</v>
      </c>
      <c r="EL69" t="s">
        <v>48</v>
      </c>
      <c r="EM69" t="s">
        <v>223</v>
      </c>
      <c r="EO69" t="s">
        <v>105</v>
      </c>
      <c r="EQ69">
        <v>0</v>
      </c>
      <c r="ER69">
        <v>5566.2</v>
      </c>
      <c r="ES69">
        <v>5234.93</v>
      </c>
      <c r="ET69">
        <v>70.25</v>
      </c>
      <c r="EU69">
        <v>4.59</v>
      </c>
      <c r="EV69">
        <v>261.02</v>
      </c>
      <c r="EW69">
        <v>31.41</v>
      </c>
      <c r="EX69">
        <v>0.34</v>
      </c>
      <c r="EY69">
        <v>0</v>
      </c>
      <c r="FQ69">
        <v>0</v>
      </c>
      <c r="FR69">
        <f t="shared" si="83"/>
        <v>0</v>
      </c>
      <c r="FS69">
        <v>0</v>
      </c>
      <c r="FT69" t="s">
        <v>106</v>
      </c>
      <c r="FU69" t="s">
        <v>107</v>
      </c>
      <c r="FX69">
        <v>110.7</v>
      </c>
      <c r="FY69">
        <v>63.75</v>
      </c>
      <c r="GA69" t="s">
        <v>3</v>
      </c>
      <c r="GD69">
        <v>1</v>
      </c>
      <c r="GF69">
        <v>-1379881378</v>
      </c>
      <c r="GG69">
        <v>2</v>
      </c>
      <c r="GH69">
        <v>1</v>
      </c>
      <c r="GI69">
        <v>-2</v>
      </c>
      <c r="GJ69">
        <v>0</v>
      </c>
      <c r="GK69">
        <v>0</v>
      </c>
      <c r="GL69">
        <f t="shared" si="84"/>
        <v>0</v>
      </c>
      <c r="GM69">
        <f t="shared" si="85"/>
        <v>3122</v>
      </c>
      <c r="GN69">
        <f t="shared" si="86"/>
        <v>3122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HC69">
        <f t="shared" si="91"/>
        <v>0</v>
      </c>
      <c r="IK69">
        <v>0</v>
      </c>
    </row>
    <row r="70" spans="1:245" x14ac:dyDescent="0.25">
      <c r="A70">
        <v>18</v>
      </c>
      <c r="B70">
        <v>1</v>
      </c>
      <c r="C70">
        <v>175</v>
      </c>
      <c r="E70" t="s">
        <v>235</v>
      </c>
      <c r="F70" t="s">
        <v>236</v>
      </c>
      <c r="G70" t="s">
        <v>237</v>
      </c>
      <c r="H70" t="s">
        <v>111</v>
      </c>
      <c r="I70">
        <f>I69*J70</f>
        <v>-51.713999999999999</v>
      </c>
      <c r="J70">
        <v>-102</v>
      </c>
      <c r="O70">
        <f t="shared" si="58"/>
        <v>-2621</v>
      </c>
      <c r="P70">
        <f t="shared" si="59"/>
        <v>-2621</v>
      </c>
      <c r="Q70">
        <f t="shared" si="60"/>
        <v>0</v>
      </c>
      <c r="R70">
        <f t="shared" si="61"/>
        <v>0</v>
      </c>
      <c r="S70">
        <f t="shared" si="62"/>
        <v>0</v>
      </c>
      <c r="T70">
        <f t="shared" si="63"/>
        <v>0</v>
      </c>
      <c r="U70">
        <f t="shared" si="64"/>
        <v>0</v>
      </c>
      <c r="V70">
        <f t="shared" si="65"/>
        <v>0</v>
      </c>
      <c r="W70">
        <f t="shared" si="66"/>
        <v>0</v>
      </c>
      <c r="X70">
        <f t="shared" si="67"/>
        <v>0</v>
      </c>
      <c r="Y70">
        <f t="shared" si="68"/>
        <v>0</v>
      </c>
      <c r="AA70">
        <v>25996508</v>
      </c>
      <c r="AB70">
        <f t="shared" si="69"/>
        <v>50.69</v>
      </c>
      <c r="AC70">
        <f t="shared" si="92"/>
        <v>50.69</v>
      </c>
      <c r="AD70">
        <f>ROUND((((ET70)-(EU70))+AE70),2)</f>
        <v>0</v>
      </c>
      <c r="AE70">
        <f>ROUND((EU70),2)</f>
        <v>0</v>
      </c>
      <c r="AF70">
        <f>ROUND((EV70),2)</f>
        <v>0</v>
      </c>
      <c r="AG70">
        <f t="shared" si="70"/>
        <v>0</v>
      </c>
      <c r="AH70">
        <f>(EW70)</f>
        <v>0</v>
      </c>
      <c r="AI70">
        <f>(EX70)</f>
        <v>0</v>
      </c>
      <c r="AJ70">
        <f t="shared" si="71"/>
        <v>0</v>
      </c>
      <c r="AK70">
        <v>50.69</v>
      </c>
      <c r="AL70">
        <v>50.69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</v>
      </c>
      <c r="BD70" t="s">
        <v>3</v>
      </c>
      <c r="BE70" t="s">
        <v>3</v>
      </c>
      <c r="BF70" t="s">
        <v>3</v>
      </c>
      <c r="BG70" t="s">
        <v>3</v>
      </c>
      <c r="BH70">
        <v>3</v>
      </c>
      <c r="BI70">
        <v>1</v>
      </c>
      <c r="BJ70" t="s">
        <v>238</v>
      </c>
      <c r="BM70">
        <v>500001</v>
      </c>
      <c r="BN70">
        <v>0</v>
      </c>
      <c r="BO70" t="s">
        <v>3</v>
      </c>
      <c r="BP70">
        <v>0</v>
      </c>
      <c r="BQ70">
        <v>8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0</v>
      </c>
      <c r="CA70">
        <v>0</v>
      </c>
      <c r="CE70">
        <v>0</v>
      </c>
      <c r="CF70">
        <v>0</v>
      </c>
      <c r="CG70">
        <v>0</v>
      </c>
      <c r="CM70">
        <v>0</v>
      </c>
      <c r="CN70" t="s">
        <v>3</v>
      </c>
      <c r="CO70">
        <v>0</v>
      </c>
      <c r="CP70">
        <f t="shared" si="72"/>
        <v>-2621</v>
      </c>
      <c r="CQ70">
        <f t="shared" si="73"/>
        <v>50.69</v>
      </c>
      <c r="CR70">
        <f t="shared" si="74"/>
        <v>0</v>
      </c>
      <c r="CS70">
        <f t="shared" si="75"/>
        <v>0</v>
      </c>
      <c r="CT70">
        <f t="shared" si="76"/>
        <v>0</v>
      </c>
      <c r="CU70">
        <f t="shared" si="77"/>
        <v>0</v>
      </c>
      <c r="CV70">
        <f t="shared" si="78"/>
        <v>0</v>
      </c>
      <c r="CW70">
        <f t="shared" si="79"/>
        <v>0</v>
      </c>
      <c r="CX70">
        <f t="shared" si="80"/>
        <v>0</v>
      </c>
      <c r="CY70">
        <f t="shared" si="81"/>
        <v>0</v>
      </c>
      <c r="CZ70">
        <f t="shared" si="82"/>
        <v>0</v>
      </c>
      <c r="DC70" t="s">
        <v>3</v>
      </c>
      <c r="DD70" t="s">
        <v>3</v>
      </c>
      <c r="DE70" t="s">
        <v>3</v>
      </c>
      <c r="DF70" t="s">
        <v>3</v>
      </c>
      <c r="DG70" t="s">
        <v>3</v>
      </c>
      <c r="DH70" t="s">
        <v>3</v>
      </c>
      <c r="DI70" t="s">
        <v>3</v>
      </c>
      <c r="DJ70" t="s">
        <v>3</v>
      </c>
      <c r="DK70" t="s">
        <v>3</v>
      </c>
      <c r="DL70" t="s">
        <v>3</v>
      </c>
      <c r="DM70" t="s">
        <v>3</v>
      </c>
      <c r="DN70">
        <v>0</v>
      </c>
      <c r="DO70">
        <v>0</v>
      </c>
      <c r="DP70">
        <v>1</v>
      </c>
      <c r="DQ70">
        <v>1</v>
      </c>
      <c r="DU70">
        <v>1005</v>
      </c>
      <c r="DV70" t="s">
        <v>111</v>
      </c>
      <c r="DW70" t="s">
        <v>111</v>
      </c>
      <c r="DX70">
        <v>1</v>
      </c>
      <c r="EE70">
        <v>25605902</v>
      </c>
      <c r="EF70">
        <v>8</v>
      </c>
      <c r="EG70" t="s">
        <v>113</v>
      </c>
      <c r="EH70">
        <v>0</v>
      </c>
      <c r="EI70" t="s">
        <v>3</v>
      </c>
      <c r="EJ70">
        <v>1</v>
      </c>
      <c r="EK70">
        <v>500001</v>
      </c>
      <c r="EL70" t="s">
        <v>114</v>
      </c>
      <c r="EM70" t="s">
        <v>115</v>
      </c>
      <c r="EO70" t="s">
        <v>3</v>
      </c>
      <c r="EQ70">
        <v>0</v>
      </c>
      <c r="ER70">
        <v>50.69</v>
      </c>
      <c r="ES70">
        <v>50.69</v>
      </c>
      <c r="ET70">
        <v>0</v>
      </c>
      <c r="EU70">
        <v>0</v>
      </c>
      <c r="EV70">
        <v>0</v>
      </c>
      <c r="EW70">
        <v>0</v>
      </c>
      <c r="EX70">
        <v>0</v>
      </c>
      <c r="FQ70">
        <v>0</v>
      </c>
      <c r="FR70">
        <f t="shared" si="83"/>
        <v>0</v>
      </c>
      <c r="FS70">
        <v>0</v>
      </c>
      <c r="FX70">
        <v>0</v>
      </c>
      <c r="FY70">
        <v>0</v>
      </c>
      <c r="GA70" t="s">
        <v>3</v>
      </c>
      <c r="GD70">
        <v>1</v>
      </c>
      <c r="GF70">
        <v>-1910713305</v>
      </c>
      <c r="GG70">
        <v>2</v>
      </c>
      <c r="GH70">
        <v>1</v>
      </c>
      <c r="GI70">
        <v>-2</v>
      </c>
      <c r="GJ70">
        <v>0</v>
      </c>
      <c r="GK70">
        <v>0</v>
      </c>
      <c r="GL70">
        <f t="shared" si="84"/>
        <v>0</v>
      </c>
      <c r="GM70">
        <f t="shared" si="85"/>
        <v>-2621</v>
      </c>
      <c r="GN70">
        <f t="shared" si="86"/>
        <v>-2621</v>
      </c>
      <c r="GO70">
        <f t="shared" si="87"/>
        <v>0</v>
      </c>
      <c r="GP70">
        <f t="shared" si="88"/>
        <v>0</v>
      </c>
      <c r="GR70">
        <v>0</v>
      </c>
      <c r="GS70">
        <v>3</v>
      </c>
      <c r="GT70">
        <v>0</v>
      </c>
      <c r="GU70" t="s">
        <v>3</v>
      </c>
      <c r="GV70">
        <f t="shared" si="89"/>
        <v>0</v>
      </c>
      <c r="GW70">
        <v>1</v>
      </c>
      <c r="GX70">
        <f t="shared" si="90"/>
        <v>0</v>
      </c>
      <c r="HA70">
        <v>0</v>
      </c>
      <c r="HB70">
        <v>0</v>
      </c>
      <c r="HC70">
        <f t="shared" si="91"/>
        <v>0</v>
      </c>
      <c r="IK70">
        <v>0</v>
      </c>
    </row>
    <row r="71" spans="1:245" x14ac:dyDescent="0.25">
      <c r="A71">
        <v>17</v>
      </c>
      <c r="B71">
        <v>1</v>
      </c>
      <c r="E71" t="s">
        <v>239</v>
      </c>
      <c r="F71" t="s">
        <v>240</v>
      </c>
      <c r="G71" t="s">
        <v>241</v>
      </c>
      <c r="H71" t="s">
        <v>111</v>
      </c>
      <c r="I71">
        <v>51.713999999999999</v>
      </c>
      <c r="J71">
        <v>0</v>
      </c>
      <c r="O71">
        <f t="shared" si="58"/>
        <v>13665</v>
      </c>
      <c r="P71">
        <f t="shared" si="59"/>
        <v>13665</v>
      </c>
      <c r="Q71">
        <f t="shared" si="60"/>
        <v>0</v>
      </c>
      <c r="R71">
        <f t="shared" si="61"/>
        <v>0</v>
      </c>
      <c r="S71">
        <f t="shared" si="62"/>
        <v>0</v>
      </c>
      <c r="T71">
        <f t="shared" si="63"/>
        <v>0</v>
      </c>
      <c r="U71">
        <f t="shared" si="64"/>
        <v>0</v>
      </c>
      <c r="V71">
        <f t="shared" si="65"/>
        <v>0</v>
      </c>
      <c r="W71">
        <f t="shared" si="66"/>
        <v>27</v>
      </c>
      <c r="X71">
        <f t="shared" si="67"/>
        <v>0</v>
      </c>
      <c r="Y71">
        <f t="shared" si="68"/>
        <v>0</v>
      </c>
      <c r="AA71">
        <v>25996508</v>
      </c>
      <c r="AB71">
        <f t="shared" si="69"/>
        <v>264.25</v>
      </c>
      <c r="AC71">
        <f t="shared" si="92"/>
        <v>264.25</v>
      </c>
      <c r="AD71">
        <f>ROUND((((ET71)-(EU71))+AE71),2)</f>
        <v>0</v>
      </c>
      <c r="AE71">
        <f>ROUND((EU71),2)</f>
        <v>0</v>
      </c>
      <c r="AF71">
        <f>ROUND((EV71),2)</f>
        <v>0</v>
      </c>
      <c r="AG71">
        <f t="shared" si="70"/>
        <v>0</v>
      </c>
      <c r="AH71">
        <f>(EW71)</f>
        <v>0</v>
      </c>
      <c r="AI71">
        <f>(EX71)</f>
        <v>0</v>
      </c>
      <c r="AJ71">
        <f t="shared" si="71"/>
        <v>0.53</v>
      </c>
      <c r="AK71">
        <v>264.25</v>
      </c>
      <c r="AL71">
        <v>264.25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0.53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1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242</v>
      </c>
      <c r="BM71">
        <v>500001</v>
      </c>
      <c r="BN71">
        <v>0</v>
      </c>
      <c r="BO71" t="s">
        <v>3</v>
      </c>
      <c r="BP71">
        <v>0</v>
      </c>
      <c r="BQ71">
        <v>8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13665</v>
      </c>
      <c r="CQ71">
        <f t="shared" si="73"/>
        <v>264.25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0.53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1005</v>
      </c>
      <c r="DV71" t="s">
        <v>111</v>
      </c>
      <c r="DW71" t="s">
        <v>111</v>
      </c>
      <c r="DX71">
        <v>1</v>
      </c>
      <c r="EE71">
        <v>25605902</v>
      </c>
      <c r="EF71">
        <v>8</v>
      </c>
      <c r="EG71" t="s">
        <v>113</v>
      </c>
      <c r="EH71">
        <v>0</v>
      </c>
      <c r="EI71" t="s">
        <v>3</v>
      </c>
      <c r="EJ71">
        <v>1</v>
      </c>
      <c r="EK71">
        <v>500001</v>
      </c>
      <c r="EL71" t="s">
        <v>114</v>
      </c>
      <c r="EM71" t="s">
        <v>115</v>
      </c>
      <c r="EO71" t="s">
        <v>3</v>
      </c>
      <c r="EQ71">
        <v>0</v>
      </c>
      <c r="ER71">
        <v>264.25</v>
      </c>
      <c r="ES71">
        <v>264.25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3</v>
      </c>
      <c r="GD71">
        <v>1</v>
      </c>
      <c r="GF71">
        <v>1217166302</v>
      </c>
      <c r="GG71">
        <v>2</v>
      </c>
      <c r="GH71">
        <v>1</v>
      </c>
      <c r="GI71">
        <v>-2</v>
      </c>
      <c r="GJ71">
        <v>0</v>
      </c>
      <c r="GK71">
        <v>0</v>
      </c>
      <c r="GL71">
        <f t="shared" si="84"/>
        <v>0</v>
      </c>
      <c r="GM71">
        <f t="shared" si="85"/>
        <v>13665</v>
      </c>
      <c r="GN71">
        <f t="shared" si="86"/>
        <v>13665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HC71">
        <f t="shared" si="91"/>
        <v>0</v>
      </c>
      <c r="IK71">
        <v>0</v>
      </c>
    </row>
    <row r="72" spans="1:245" x14ac:dyDescent="0.25">
      <c r="A72">
        <v>17</v>
      </c>
      <c r="B72">
        <v>1</v>
      </c>
      <c r="C72">
        <f>ROW(SmtRes!A188)</f>
        <v>188</v>
      </c>
      <c r="D72">
        <f>ROW(EtalonRes!A190)</f>
        <v>190</v>
      </c>
      <c r="E72" t="s">
        <v>243</v>
      </c>
      <c r="F72" t="s">
        <v>244</v>
      </c>
      <c r="G72" t="s">
        <v>245</v>
      </c>
      <c r="H72" t="s">
        <v>46</v>
      </c>
      <c r="I72">
        <f>ROUND(38/100,9)</f>
        <v>0.38</v>
      </c>
      <c r="J72">
        <v>0</v>
      </c>
      <c r="O72">
        <f t="shared" si="58"/>
        <v>509</v>
      </c>
      <c r="P72">
        <f t="shared" si="59"/>
        <v>474</v>
      </c>
      <c r="Q72">
        <f t="shared" si="60"/>
        <v>8</v>
      </c>
      <c r="R72">
        <f t="shared" si="61"/>
        <v>0</v>
      </c>
      <c r="S72">
        <f t="shared" si="62"/>
        <v>27</v>
      </c>
      <c r="T72">
        <f t="shared" si="63"/>
        <v>0</v>
      </c>
      <c r="U72">
        <f t="shared" si="64"/>
        <v>2.9104199999999998</v>
      </c>
      <c r="V72">
        <f t="shared" si="65"/>
        <v>0</v>
      </c>
      <c r="W72">
        <f t="shared" si="66"/>
        <v>0</v>
      </c>
      <c r="X72">
        <f t="shared" si="67"/>
        <v>30</v>
      </c>
      <c r="Y72">
        <f t="shared" si="68"/>
        <v>17</v>
      </c>
      <c r="AA72">
        <v>25996508</v>
      </c>
      <c r="AB72">
        <f t="shared" si="69"/>
        <v>1338.81</v>
      </c>
      <c r="AC72">
        <f t="shared" si="92"/>
        <v>1248.17</v>
      </c>
      <c r="AD72">
        <f>ROUND(((((ET72*1.25))-((EU72*1.25)))+AE72),2)</f>
        <v>20.329999999999998</v>
      </c>
      <c r="AE72">
        <f>ROUND(((EU72*1.25)),2)</f>
        <v>0</v>
      </c>
      <c r="AF72">
        <f>ROUND(((EV72*1.15)),2)</f>
        <v>70.31</v>
      </c>
      <c r="AG72">
        <f t="shared" si="70"/>
        <v>0</v>
      </c>
      <c r="AH72">
        <f>((EW72*1.15))</f>
        <v>7.6589999999999998</v>
      </c>
      <c r="AI72">
        <f>((EX72*1.25))</f>
        <v>0</v>
      </c>
      <c r="AJ72">
        <f t="shared" si="71"/>
        <v>0</v>
      </c>
      <c r="AK72">
        <v>1325.57</v>
      </c>
      <c r="AL72">
        <v>1248.17</v>
      </c>
      <c r="AM72">
        <v>16.260000000000002</v>
      </c>
      <c r="AN72">
        <v>0</v>
      </c>
      <c r="AO72">
        <v>61.14</v>
      </c>
      <c r="AP72">
        <v>0</v>
      </c>
      <c r="AQ72">
        <v>6.66</v>
      </c>
      <c r="AR72">
        <v>0</v>
      </c>
      <c r="AS72">
        <v>0</v>
      </c>
      <c r="AT72">
        <v>111</v>
      </c>
      <c r="AU72">
        <v>64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1</v>
      </c>
      <c r="BJ72" t="s">
        <v>246</v>
      </c>
      <c r="BM72">
        <v>11001</v>
      </c>
      <c r="BN72">
        <v>0</v>
      </c>
      <c r="BO72" t="s">
        <v>3</v>
      </c>
      <c r="BP72">
        <v>0</v>
      </c>
      <c r="BQ72">
        <v>2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123</v>
      </c>
      <c r="CA72">
        <v>75</v>
      </c>
      <c r="CE72">
        <v>0</v>
      </c>
      <c r="CF72">
        <v>0</v>
      </c>
      <c r="CG72">
        <v>0</v>
      </c>
      <c r="CM72">
        <v>0</v>
      </c>
      <c r="CN72" t="s">
        <v>763</v>
      </c>
      <c r="CO72">
        <v>0</v>
      </c>
      <c r="CP72">
        <f t="shared" si="72"/>
        <v>509</v>
      </c>
      <c r="CQ72">
        <f t="shared" si="73"/>
        <v>1248.17</v>
      </c>
      <c r="CR72">
        <f t="shared" si="74"/>
        <v>20.329999999999998</v>
      </c>
      <c r="CS72">
        <f t="shared" si="75"/>
        <v>0</v>
      </c>
      <c r="CT72">
        <f t="shared" si="76"/>
        <v>70.31</v>
      </c>
      <c r="CU72">
        <f t="shared" si="77"/>
        <v>0</v>
      </c>
      <c r="CV72">
        <f t="shared" si="78"/>
        <v>7.6589999999999998</v>
      </c>
      <c r="CW72">
        <f t="shared" si="79"/>
        <v>0</v>
      </c>
      <c r="CX72">
        <f t="shared" si="80"/>
        <v>0</v>
      </c>
      <c r="CY72">
        <f t="shared" si="81"/>
        <v>29.97</v>
      </c>
      <c r="CZ72">
        <f t="shared" si="82"/>
        <v>17.28</v>
      </c>
      <c r="DC72" t="s">
        <v>3</v>
      </c>
      <c r="DD72" t="s">
        <v>3</v>
      </c>
      <c r="DE72" t="s">
        <v>100</v>
      </c>
      <c r="DF72" t="s">
        <v>100</v>
      </c>
      <c r="DG72" t="s">
        <v>101</v>
      </c>
      <c r="DH72" t="s">
        <v>3</v>
      </c>
      <c r="DI72" t="s">
        <v>101</v>
      </c>
      <c r="DJ72" t="s">
        <v>100</v>
      </c>
      <c r="DK72" t="s">
        <v>3</v>
      </c>
      <c r="DL72" t="s">
        <v>3</v>
      </c>
      <c r="DM72" t="s">
        <v>3</v>
      </c>
      <c r="DN72">
        <v>0</v>
      </c>
      <c r="DO72">
        <v>0</v>
      </c>
      <c r="DP72">
        <v>1</v>
      </c>
      <c r="DQ72">
        <v>1</v>
      </c>
      <c r="DU72">
        <v>1013</v>
      </c>
      <c r="DV72" t="s">
        <v>46</v>
      </c>
      <c r="DW72" t="s">
        <v>46</v>
      </c>
      <c r="DX72">
        <v>1</v>
      </c>
      <c r="EE72">
        <v>25605970</v>
      </c>
      <c r="EF72">
        <v>2</v>
      </c>
      <c r="EG72" t="s">
        <v>102</v>
      </c>
      <c r="EH72">
        <v>0</v>
      </c>
      <c r="EI72" t="s">
        <v>3</v>
      </c>
      <c r="EJ72">
        <v>1</v>
      </c>
      <c r="EK72">
        <v>11001</v>
      </c>
      <c r="EL72" t="s">
        <v>48</v>
      </c>
      <c r="EM72" t="s">
        <v>223</v>
      </c>
      <c r="EO72" t="s">
        <v>105</v>
      </c>
      <c r="EQ72">
        <v>0</v>
      </c>
      <c r="ER72">
        <v>1325.57</v>
      </c>
      <c r="ES72">
        <v>1248.17</v>
      </c>
      <c r="ET72">
        <v>16.260000000000002</v>
      </c>
      <c r="EU72">
        <v>0</v>
      </c>
      <c r="EV72">
        <v>61.14</v>
      </c>
      <c r="EW72">
        <v>6.66</v>
      </c>
      <c r="EX72">
        <v>0</v>
      </c>
      <c r="EY72">
        <v>0</v>
      </c>
      <c r="FQ72">
        <v>0</v>
      </c>
      <c r="FR72">
        <f t="shared" si="83"/>
        <v>0</v>
      </c>
      <c r="FS72">
        <v>0</v>
      </c>
      <c r="FT72" t="s">
        <v>106</v>
      </c>
      <c r="FU72" t="s">
        <v>107</v>
      </c>
      <c r="FX72">
        <v>110.7</v>
      </c>
      <c r="FY72">
        <v>63.75</v>
      </c>
      <c r="GA72" t="s">
        <v>3</v>
      </c>
      <c r="GD72">
        <v>1</v>
      </c>
      <c r="GF72">
        <v>471224767</v>
      </c>
      <c r="GG72">
        <v>2</v>
      </c>
      <c r="GH72">
        <v>1</v>
      </c>
      <c r="GI72">
        <v>-2</v>
      </c>
      <c r="GJ72">
        <v>0</v>
      </c>
      <c r="GK72">
        <v>0</v>
      </c>
      <c r="GL72">
        <f t="shared" si="84"/>
        <v>0</v>
      </c>
      <c r="GM72">
        <f t="shared" si="85"/>
        <v>556</v>
      </c>
      <c r="GN72">
        <f t="shared" si="86"/>
        <v>556</v>
      </c>
      <c r="GO72">
        <f t="shared" si="87"/>
        <v>0</v>
      </c>
      <c r="GP72">
        <f t="shared" si="88"/>
        <v>0</v>
      </c>
      <c r="GR72">
        <v>0</v>
      </c>
      <c r="GS72">
        <v>3</v>
      </c>
      <c r="GT72">
        <v>0</v>
      </c>
      <c r="GU72" t="s">
        <v>3</v>
      </c>
      <c r="GV72">
        <f t="shared" si="89"/>
        <v>0</v>
      </c>
      <c r="GW72">
        <v>1</v>
      </c>
      <c r="GX72">
        <f t="shared" si="90"/>
        <v>0</v>
      </c>
      <c r="HA72">
        <v>0</v>
      </c>
      <c r="HB72">
        <v>0</v>
      </c>
      <c r="HC72">
        <f t="shared" si="91"/>
        <v>0</v>
      </c>
      <c r="IK72">
        <v>0</v>
      </c>
    </row>
    <row r="73" spans="1:245" x14ac:dyDescent="0.25">
      <c r="A73">
        <v>17</v>
      </c>
      <c r="B73">
        <v>1</v>
      </c>
      <c r="C73">
        <f>ROW(SmtRes!A192)</f>
        <v>192</v>
      </c>
      <c r="D73">
        <f>ROW(EtalonRes!A194)</f>
        <v>194</v>
      </c>
      <c r="E73" t="s">
        <v>247</v>
      </c>
      <c r="F73" t="s">
        <v>248</v>
      </c>
      <c r="G73" t="s">
        <v>249</v>
      </c>
      <c r="H73" t="s">
        <v>250</v>
      </c>
      <c r="I73">
        <f>ROUND(32/100,9)</f>
        <v>0.32</v>
      </c>
      <c r="J73">
        <v>0</v>
      </c>
      <c r="O73">
        <f t="shared" si="58"/>
        <v>167</v>
      </c>
      <c r="P73">
        <f t="shared" si="59"/>
        <v>0</v>
      </c>
      <c r="Q73">
        <f t="shared" si="60"/>
        <v>121</v>
      </c>
      <c r="R73">
        <f t="shared" si="61"/>
        <v>13</v>
      </c>
      <c r="S73">
        <f t="shared" si="62"/>
        <v>46</v>
      </c>
      <c r="T73">
        <f t="shared" si="63"/>
        <v>0</v>
      </c>
      <c r="U73">
        <f t="shared" si="64"/>
        <v>5.0048000000000004</v>
      </c>
      <c r="V73">
        <f t="shared" si="65"/>
        <v>1.2991999999999999</v>
      </c>
      <c r="W73">
        <f t="shared" si="66"/>
        <v>0</v>
      </c>
      <c r="X73">
        <f t="shared" si="67"/>
        <v>58</v>
      </c>
      <c r="Y73">
        <f t="shared" si="68"/>
        <v>35</v>
      </c>
      <c r="AA73">
        <v>25996508</v>
      </c>
      <c r="AB73">
        <f t="shared" si="69"/>
        <v>521.16</v>
      </c>
      <c r="AC73">
        <f t="shared" si="92"/>
        <v>0</v>
      </c>
      <c r="AD73">
        <f t="shared" ref="AD73:AD88" si="93">ROUND((((ET73)-(EU73))+AE73),2)</f>
        <v>377.58</v>
      </c>
      <c r="AE73">
        <f t="shared" ref="AE73:AE88" si="94">ROUND((EU73),2)</f>
        <v>40.840000000000003</v>
      </c>
      <c r="AF73">
        <f t="shared" ref="AF73:AF88" si="95">ROUND((EV73),2)</f>
        <v>143.58000000000001</v>
      </c>
      <c r="AG73">
        <f t="shared" si="70"/>
        <v>0</v>
      </c>
      <c r="AH73">
        <f t="shared" ref="AH73:AH88" si="96">(EW73)</f>
        <v>15.64</v>
      </c>
      <c r="AI73">
        <f t="shared" ref="AI73:AI88" si="97">(EX73)</f>
        <v>4.0599999999999996</v>
      </c>
      <c r="AJ73">
        <f t="shared" si="71"/>
        <v>0</v>
      </c>
      <c r="AK73">
        <v>521.16</v>
      </c>
      <c r="AL73">
        <v>0</v>
      </c>
      <c r="AM73">
        <v>377.58</v>
      </c>
      <c r="AN73">
        <v>40.840000000000003</v>
      </c>
      <c r="AO73">
        <v>143.58000000000001</v>
      </c>
      <c r="AP73">
        <v>0</v>
      </c>
      <c r="AQ73">
        <v>15.64</v>
      </c>
      <c r="AR73">
        <v>4.0599999999999996</v>
      </c>
      <c r="AS73">
        <v>0</v>
      </c>
      <c r="AT73">
        <v>99</v>
      </c>
      <c r="AU73">
        <v>60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251</v>
      </c>
      <c r="BM73">
        <v>46001</v>
      </c>
      <c r="BN73">
        <v>0</v>
      </c>
      <c r="BO73" t="s">
        <v>3</v>
      </c>
      <c r="BP73">
        <v>0</v>
      </c>
      <c r="BQ73">
        <v>2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110</v>
      </c>
      <c r="CA73">
        <v>70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167</v>
      </c>
      <c r="CQ73">
        <f t="shared" si="73"/>
        <v>0</v>
      </c>
      <c r="CR73">
        <f t="shared" si="74"/>
        <v>377.58</v>
      </c>
      <c r="CS73">
        <f t="shared" si="75"/>
        <v>40.840000000000003</v>
      </c>
      <c r="CT73">
        <f t="shared" si="76"/>
        <v>143.58000000000001</v>
      </c>
      <c r="CU73">
        <f t="shared" si="77"/>
        <v>0</v>
      </c>
      <c r="CV73">
        <f t="shared" si="78"/>
        <v>15.64</v>
      </c>
      <c r="CW73">
        <f t="shared" si="79"/>
        <v>4.0599999999999996</v>
      </c>
      <c r="CX73">
        <f t="shared" si="80"/>
        <v>0</v>
      </c>
      <c r="CY73">
        <f t="shared" si="81"/>
        <v>58.41</v>
      </c>
      <c r="CZ73">
        <f t="shared" si="82"/>
        <v>35.4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250</v>
      </c>
      <c r="DW73" t="s">
        <v>250</v>
      </c>
      <c r="DX73">
        <v>1</v>
      </c>
      <c r="EE73">
        <v>25606037</v>
      </c>
      <c r="EF73">
        <v>2</v>
      </c>
      <c r="EG73" t="s">
        <v>102</v>
      </c>
      <c r="EH73">
        <v>0</v>
      </c>
      <c r="EI73" t="s">
        <v>3</v>
      </c>
      <c r="EJ73">
        <v>1</v>
      </c>
      <c r="EK73">
        <v>46001</v>
      </c>
      <c r="EL73" t="s">
        <v>252</v>
      </c>
      <c r="EM73" t="s">
        <v>253</v>
      </c>
      <c r="EO73" t="s">
        <v>3</v>
      </c>
      <c r="EQ73">
        <v>0</v>
      </c>
      <c r="ER73">
        <v>521.16</v>
      </c>
      <c r="ES73">
        <v>0</v>
      </c>
      <c r="ET73">
        <v>377.58</v>
      </c>
      <c r="EU73">
        <v>40.840000000000003</v>
      </c>
      <c r="EV73">
        <v>143.58000000000001</v>
      </c>
      <c r="EW73">
        <v>15.64</v>
      </c>
      <c r="EX73">
        <v>4.0599999999999996</v>
      </c>
      <c r="EY73">
        <v>0</v>
      </c>
      <c r="FQ73">
        <v>0</v>
      </c>
      <c r="FR73">
        <f t="shared" si="83"/>
        <v>0</v>
      </c>
      <c r="FS73">
        <v>0</v>
      </c>
      <c r="FT73" t="s">
        <v>106</v>
      </c>
      <c r="FU73" t="s">
        <v>107</v>
      </c>
      <c r="FX73">
        <v>99</v>
      </c>
      <c r="FY73">
        <v>59.5</v>
      </c>
      <c r="GA73" t="s">
        <v>3</v>
      </c>
      <c r="GD73">
        <v>1</v>
      </c>
      <c r="GF73">
        <v>-1048029444</v>
      </c>
      <c r="GG73">
        <v>2</v>
      </c>
      <c r="GH73">
        <v>1</v>
      </c>
      <c r="GI73">
        <v>-2</v>
      </c>
      <c r="GJ73">
        <v>0</v>
      </c>
      <c r="GK73">
        <v>0</v>
      </c>
      <c r="GL73">
        <f t="shared" si="84"/>
        <v>0</v>
      </c>
      <c r="GM73">
        <f t="shared" si="85"/>
        <v>260</v>
      </c>
      <c r="GN73">
        <f t="shared" si="86"/>
        <v>260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HC73">
        <f t="shared" si="91"/>
        <v>0</v>
      </c>
      <c r="IK73">
        <v>0</v>
      </c>
    </row>
    <row r="74" spans="1:245" x14ac:dyDescent="0.25">
      <c r="A74">
        <v>17</v>
      </c>
      <c r="B74">
        <v>1</v>
      </c>
      <c r="C74">
        <f>ROW(SmtRes!A202)</f>
        <v>202</v>
      </c>
      <c r="D74">
        <f>ROW(EtalonRes!A204)</f>
        <v>204</v>
      </c>
      <c r="E74" t="s">
        <v>254</v>
      </c>
      <c r="F74" t="s">
        <v>255</v>
      </c>
      <c r="G74" t="s">
        <v>256</v>
      </c>
      <c r="H74" t="s">
        <v>257</v>
      </c>
      <c r="I74">
        <v>0.1</v>
      </c>
      <c r="J74">
        <v>0</v>
      </c>
      <c r="O74">
        <f t="shared" si="58"/>
        <v>179</v>
      </c>
      <c r="P74">
        <f t="shared" si="59"/>
        <v>114</v>
      </c>
      <c r="Q74">
        <f t="shared" si="60"/>
        <v>4</v>
      </c>
      <c r="R74">
        <f t="shared" si="61"/>
        <v>0</v>
      </c>
      <c r="S74">
        <f t="shared" si="62"/>
        <v>61</v>
      </c>
      <c r="T74">
        <f t="shared" si="63"/>
        <v>0</v>
      </c>
      <c r="U74">
        <f t="shared" si="64"/>
        <v>7.5220000000000002</v>
      </c>
      <c r="V74">
        <f t="shared" si="65"/>
        <v>0</v>
      </c>
      <c r="W74">
        <f t="shared" si="66"/>
        <v>0</v>
      </c>
      <c r="X74">
        <f t="shared" si="67"/>
        <v>60</v>
      </c>
      <c r="Y74">
        <f t="shared" si="68"/>
        <v>37</v>
      </c>
      <c r="AA74">
        <v>25996508</v>
      </c>
      <c r="AB74">
        <f t="shared" si="69"/>
        <v>1784.79</v>
      </c>
      <c r="AC74">
        <f t="shared" si="92"/>
        <v>1141.1400000000001</v>
      </c>
      <c r="AD74">
        <f t="shared" si="93"/>
        <v>35.119999999999997</v>
      </c>
      <c r="AE74">
        <f t="shared" si="94"/>
        <v>0</v>
      </c>
      <c r="AF74">
        <f t="shared" si="95"/>
        <v>608.53</v>
      </c>
      <c r="AG74">
        <f t="shared" si="70"/>
        <v>0</v>
      </c>
      <c r="AH74">
        <f t="shared" si="96"/>
        <v>75.22</v>
      </c>
      <c r="AI74">
        <f t="shared" si="97"/>
        <v>0</v>
      </c>
      <c r="AJ74">
        <f t="shared" si="71"/>
        <v>0</v>
      </c>
      <c r="AK74">
        <v>1784.79</v>
      </c>
      <c r="AL74">
        <v>1141.1400000000001</v>
      </c>
      <c r="AM74">
        <v>35.119999999999997</v>
      </c>
      <c r="AN74">
        <v>0</v>
      </c>
      <c r="AO74">
        <v>608.53</v>
      </c>
      <c r="AP74">
        <v>0</v>
      </c>
      <c r="AQ74">
        <v>75.22</v>
      </c>
      <c r="AR74">
        <v>0</v>
      </c>
      <c r="AS74">
        <v>0</v>
      </c>
      <c r="AT74">
        <v>99</v>
      </c>
      <c r="AU74">
        <v>60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1</v>
      </c>
      <c r="BJ74" t="s">
        <v>258</v>
      </c>
      <c r="BM74">
        <v>46001</v>
      </c>
      <c r="BN74">
        <v>0</v>
      </c>
      <c r="BO74" t="s">
        <v>3</v>
      </c>
      <c r="BP74">
        <v>0</v>
      </c>
      <c r="BQ74">
        <v>2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110</v>
      </c>
      <c r="CA74">
        <v>70</v>
      </c>
      <c r="CE74">
        <v>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72"/>
        <v>179</v>
      </c>
      <c r="CQ74">
        <f t="shared" si="73"/>
        <v>1141.1400000000001</v>
      </c>
      <c r="CR74">
        <f t="shared" si="74"/>
        <v>35.119999999999997</v>
      </c>
      <c r="CS74">
        <f t="shared" si="75"/>
        <v>0</v>
      </c>
      <c r="CT74">
        <f t="shared" si="76"/>
        <v>608.53</v>
      </c>
      <c r="CU74">
        <f t="shared" si="77"/>
        <v>0</v>
      </c>
      <c r="CV74">
        <f t="shared" si="78"/>
        <v>75.22</v>
      </c>
      <c r="CW74">
        <f t="shared" si="79"/>
        <v>0</v>
      </c>
      <c r="CX74">
        <f t="shared" si="80"/>
        <v>0</v>
      </c>
      <c r="CY74">
        <f t="shared" si="81"/>
        <v>60.39</v>
      </c>
      <c r="CZ74">
        <f t="shared" si="82"/>
        <v>36.6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1013</v>
      </c>
      <c r="DV74" t="s">
        <v>257</v>
      </c>
      <c r="DW74" t="s">
        <v>257</v>
      </c>
      <c r="DX74">
        <v>1</v>
      </c>
      <c r="EE74">
        <v>25606037</v>
      </c>
      <c r="EF74">
        <v>2</v>
      </c>
      <c r="EG74" t="s">
        <v>102</v>
      </c>
      <c r="EH74">
        <v>0</v>
      </c>
      <c r="EI74" t="s">
        <v>3</v>
      </c>
      <c r="EJ74">
        <v>1</v>
      </c>
      <c r="EK74">
        <v>46001</v>
      </c>
      <c r="EL74" t="s">
        <v>252</v>
      </c>
      <c r="EM74" t="s">
        <v>253</v>
      </c>
      <c r="EO74" t="s">
        <v>3</v>
      </c>
      <c r="EQ74">
        <v>0</v>
      </c>
      <c r="ER74">
        <v>1784.79</v>
      </c>
      <c r="ES74">
        <v>1141.1400000000001</v>
      </c>
      <c r="ET74">
        <v>35.119999999999997</v>
      </c>
      <c r="EU74">
        <v>0</v>
      </c>
      <c r="EV74">
        <v>608.53</v>
      </c>
      <c r="EW74">
        <v>75.22</v>
      </c>
      <c r="EX74">
        <v>0</v>
      </c>
      <c r="EY74">
        <v>0</v>
      </c>
      <c r="FQ74">
        <v>0</v>
      </c>
      <c r="FR74">
        <f t="shared" si="83"/>
        <v>0</v>
      </c>
      <c r="FS74">
        <v>0</v>
      </c>
      <c r="FT74" t="s">
        <v>106</v>
      </c>
      <c r="FU74" t="s">
        <v>107</v>
      </c>
      <c r="FX74">
        <v>99</v>
      </c>
      <c r="FY74">
        <v>59.5</v>
      </c>
      <c r="GA74" t="s">
        <v>3</v>
      </c>
      <c r="GD74">
        <v>1</v>
      </c>
      <c r="GF74">
        <v>79752932</v>
      </c>
      <c r="GG74">
        <v>2</v>
      </c>
      <c r="GH74">
        <v>1</v>
      </c>
      <c r="GI74">
        <v>-2</v>
      </c>
      <c r="GJ74">
        <v>0</v>
      </c>
      <c r="GK74">
        <v>0</v>
      </c>
      <c r="GL74">
        <f t="shared" si="84"/>
        <v>0</v>
      </c>
      <c r="GM74">
        <f t="shared" si="85"/>
        <v>276</v>
      </c>
      <c r="GN74">
        <f t="shared" si="86"/>
        <v>276</v>
      </c>
      <c r="GO74">
        <f t="shared" si="87"/>
        <v>0</v>
      </c>
      <c r="GP74">
        <f t="shared" si="88"/>
        <v>0</v>
      </c>
      <c r="GR74">
        <v>0</v>
      </c>
      <c r="GS74">
        <v>3</v>
      </c>
      <c r="GT74">
        <v>0</v>
      </c>
      <c r="GU74" t="s">
        <v>3</v>
      </c>
      <c r="GV74">
        <f t="shared" si="89"/>
        <v>0</v>
      </c>
      <c r="GW74">
        <v>1</v>
      </c>
      <c r="GX74">
        <f t="shared" si="90"/>
        <v>0</v>
      </c>
      <c r="HA74">
        <v>0</v>
      </c>
      <c r="HB74">
        <v>0</v>
      </c>
      <c r="HC74">
        <f t="shared" si="91"/>
        <v>0</v>
      </c>
      <c r="IK74">
        <v>0</v>
      </c>
    </row>
    <row r="75" spans="1:245" x14ac:dyDescent="0.25">
      <c r="A75">
        <v>17</v>
      </c>
      <c r="B75">
        <v>1</v>
      </c>
      <c r="C75">
        <f>ROW(SmtRes!A211)</f>
        <v>211</v>
      </c>
      <c r="D75">
        <f>ROW(EtalonRes!A213)</f>
        <v>213</v>
      </c>
      <c r="E75" t="s">
        <v>259</v>
      </c>
      <c r="F75" t="s">
        <v>260</v>
      </c>
      <c r="G75" t="s">
        <v>261</v>
      </c>
      <c r="H75" t="s">
        <v>262</v>
      </c>
      <c r="I75">
        <f>ROUND(88/100,9)</f>
        <v>0.88</v>
      </c>
      <c r="J75">
        <v>0</v>
      </c>
      <c r="O75">
        <f t="shared" si="58"/>
        <v>293</v>
      </c>
      <c r="P75">
        <f t="shared" si="59"/>
        <v>20</v>
      </c>
      <c r="Q75">
        <f t="shared" si="60"/>
        <v>92</v>
      </c>
      <c r="R75">
        <f t="shared" si="61"/>
        <v>3</v>
      </c>
      <c r="S75">
        <f t="shared" si="62"/>
        <v>181</v>
      </c>
      <c r="T75">
        <f t="shared" si="63"/>
        <v>0</v>
      </c>
      <c r="U75">
        <f t="shared" si="64"/>
        <v>19.219200000000001</v>
      </c>
      <c r="V75">
        <f t="shared" si="65"/>
        <v>0.2288</v>
      </c>
      <c r="W75">
        <f t="shared" si="66"/>
        <v>0</v>
      </c>
      <c r="X75">
        <f t="shared" si="67"/>
        <v>175</v>
      </c>
      <c r="Y75">
        <f t="shared" si="68"/>
        <v>120</v>
      </c>
      <c r="AA75">
        <v>25996508</v>
      </c>
      <c r="AB75">
        <f t="shared" si="69"/>
        <v>332.03</v>
      </c>
      <c r="AC75">
        <f t="shared" si="92"/>
        <v>22.65</v>
      </c>
      <c r="AD75">
        <f t="shared" si="93"/>
        <v>104.08</v>
      </c>
      <c r="AE75">
        <f t="shared" si="94"/>
        <v>3.51</v>
      </c>
      <c r="AF75">
        <f t="shared" si="95"/>
        <v>205.3</v>
      </c>
      <c r="AG75">
        <f t="shared" si="70"/>
        <v>0</v>
      </c>
      <c r="AH75">
        <f t="shared" si="96"/>
        <v>21.84</v>
      </c>
      <c r="AI75">
        <f t="shared" si="97"/>
        <v>0.26</v>
      </c>
      <c r="AJ75">
        <f t="shared" si="71"/>
        <v>0</v>
      </c>
      <c r="AK75">
        <v>332.03</v>
      </c>
      <c r="AL75">
        <v>22.65</v>
      </c>
      <c r="AM75">
        <v>104.08</v>
      </c>
      <c r="AN75">
        <v>3.51</v>
      </c>
      <c r="AO75">
        <v>205.3</v>
      </c>
      <c r="AP75">
        <v>0</v>
      </c>
      <c r="AQ75">
        <v>21.84</v>
      </c>
      <c r="AR75">
        <v>0.26</v>
      </c>
      <c r="AS75">
        <v>0</v>
      </c>
      <c r="AT75">
        <v>95</v>
      </c>
      <c r="AU75">
        <v>65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2</v>
      </c>
      <c r="BJ75" t="s">
        <v>263</v>
      </c>
      <c r="BM75">
        <v>108001</v>
      </c>
      <c r="BN75">
        <v>0</v>
      </c>
      <c r="BO75" t="s">
        <v>3</v>
      </c>
      <c r="BP75">
        <v>0</v>
      </c>
      <c r="BQ75">
        <v>3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95</v>
      </c>
      <c r="CA75">
        <v>65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293</v>
      </c>
      <c r="CQ75">
        <f t="shared" si="73"/>
        <v>22.65</v>
      </c>
      <c r="CR75">
        <f t="shared" si="74"/>
        <v>104.08</v>
      </c>
      <c r="CS75">
        <f t="shared" si="75"/>
        <v>3.51</v>
      </c>
      <c r="CT75">
        <f t="shared" si="76"/>
        <v>205.3</v>
      </c>
      <c r="CU75">
        <f t="shared" si="77"/>
        <v>0</v>
      </c>
      <c r="CV75">
        <f t="shared" si="78"/>
        <v>21.84</v>
      </c>
      <c r="CW75">
        <f t="shared" si="79"/>
        <v>0.26</v>
      </c>
      <c r="CX75">
        <f t="shared" si="80"/>
        <v>0</v>
      </c>
      <c r="CY75">
        <f t="shared" si="81"/>
        <v>174.8</v>
      </c>
      <c r="CZ75">
        <f t="shared" si="82"/>
        <v>119.6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1003</v>
      </c>
      <c r="DV75" t="s">
        <v>262</v>
      </c>
      <c r="DW75" t="s">
        <v>262</v>
      </c>
      <c r="DX75">
        <v>100</v>
      </c>
      <c r="EE75">
        <v>25605852</v>
      </c>
      <c r="EF75">
        <v>3</v>
      </c>
      <c r="EG75" t="s">
        <v>264</v>
      </c>
      <c r="EH75">
        <v>0</v>
      </c>
      <c r="EI75" t="s">
        <v>3</v>
      </c>
      <c r="EJ75">
        <v>2</v>
      </c>
      <c r="EK75">
        <v>108001</v>
      </c>
      <c r="EL75" t="s">
        <v>265</v>
      </c>
      <c r="EM75" t="s">
        <v>266</v>
      </c>
      <c r="EO75" t="s">
        <v>3</v>
      </c>
      <c r="EQ75">
        <v>0</v>
      </c>
      <c r="ER75">
        <v>332.03</v>
      </c>
      <c r="ES75">
        <v>22.65</v>
      </c>
      <c r="ET75">
        <v>104.08</v>
      </c>
      <c r="EU75">
        <v>3.51</v>
      </c>
      <c r="EV75">
        <v>205.3</v>
      </c>
      <c r="EW75">
        <v>21.84</v>
      </c>
      <c r="EX75">
        <v>0.26</v>
      </c>
      <c r="EY75">
        <v>0</v>
      </c>
      <c r="FQ75">
        <v>0</v>
      </c>
      <c r="FR75">
        <f t="shared" si="83"/>
        <v>0</v>
      </c>
      <c r="FS75">
        <v>0</v>
      </c>
      <c r="FX75">
        <v>95</v>
      </c>
      <c r="FY75">
        <v>65</v>
      </c>
      <c r="GA75" t="s">
        <v>3</v>
      </c>
      <c r="GD75">
        <v>1</v>
      </c>
      <c r="GF75">
        <v>1798279946</v>
      </c>
      <c r="GG75">
        <v>2</v>
      </c>
      <c r="GH75">
        <v>1</v>
      </c>
      <c r="GI75">
        <v>-2</v>
      </c>
      <c r="GJ75">
        <v>0</v>
      </c>
      <c r="GK75">
        <v>0</v>
      </c>
      <c r="GL75">
        <f t="shared" si="84"/>
        <v>0</v>
      </c>
      <c r="GM75">
        <f t="shared" si="85"/>
        <v>588</v>
      </c>
      <c r="GN75">
        <f t="shared" si="86"/>
        <v>0</v>
      </c>
      <c r="GO75">
        <f t="shared" si="87"/>
        <v>588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HC75">
        <f t="shared" si="91"/>
        <v>0</v>
      </c>
      <c r="IK75">
        <v>0</v>
      </c>
    </row>
    <row r="76" spans="1:245" x14ac:dyDescent="0.25">
      <c r="A76">
        <v>17</v>
      </c>
      <c r="B76">
        <v>1</v>
      </c>
      <c r="C76">
        <f>ROW(SmtRes!A220)</f>
        <v>220</v>
      </c>
      <c r="D76">
        <f>ROW(EtalonRes!A222)</f>
        <v>222</v>
      </c>
      <c r="E76" t="s">
        <v>267</v>
      </c>
      <c r="F76" t="s">
        <v>268</v>
      </c>
      <c r="G76" t="s">
        <v>269</v>
      </c>
      <c r="H76" t="s">
        <v>262</v>
      </c>
      <c r="I76">
        <f>ROUND(52/100,9)</f>
        <v>0.52</v>
      </c>
      <c r="J76">
        <v>0</v>
      </c>
      <c r="O76">
        <f t="shared" si="58"/>
        <v>138</v>
      </c>
      <c r="P76">
        <f t="shared" si="59"/>
        <v>9</v>
      </c>
      <c r="Q76">
        <f t="shared" si="60"/>
        <v>36</v>
      </c>
      <c r="R76">
        <f t="shared" si="61"/>
        <v>1</v>
      </c>
      <c r="S76">
        <f t="shared" si="62"/>
        <v>93</v>
      </c>
      <c r="T76">
        <f t="shared" si="63"/>
        <v>0</v>
      </c>
      <c r="U76">
        <f t="shared" si="64"/>
        <v>9.9008000000000003</v>
      </c>
      <c r="V76">
        <f t="shared" si="65"/>
        <v>4.6800000000000001E-2</v>
      </c>
      <c r="W76">
        <f t="shared" si="66"/>
        <v>0</v>
      </c>
      <c r="X76">
        <f t="shared" si="67"/>
        <v>89</v>
      </c>
      <c r="Y76">
        <f t="shared" si="68"/>
        <v>61</v>
      </c>
      <c r="AA76">
        <v>25996508</v>
      </c>
      <c r="AB76">
        <f t="shared" si="69"/>
        <v>264.82</v>
      </c>
      <c r="AC76">
        <f t="shared" si="92"/>
        <v>17.5</v>
      </c>
      <c r="AD76">
        <f t="shared" si="93"/>
        <v>68.34</v>
      </c>
      <c r="AE76">
        <f t="shared" si="94"/>
        <v>1.22</v>
      </c>
      <c r="AF76">
        <f t="shared" si="95"/>
        <v>178.98</v>
      </c>
      <c r="AG76">
        <f t="shared" si="70"/>
        <v>0</v>
      </c>
      <c r="AH76">
        <f t="shared" si="96"/>
        <v>19.04</v>
      </c>
      <c r="AI76">
        <f t="shared" si="97"/>
        <v>0.09</v>
      </c>
      <c r="AJ76">
        <f t="shared" si="71"/>
        <v>0</v>
      </c>
      <c r="AK76">
        <v>264.82</v>
      </c>
      <c r="AL76">
        <v>17.5</v>
      </c>
      <c r="AM76">
        <v>68.34</v>
      </c>
      <c r="AN76">
        <v>1.22</v>
      </c>
      <c r="AO76">
        <v>178.98</v>
      </c>
      <c r="AP76">
        <v>0</v>
      </c>
      <c r="AQ76">
        <v>19.04</v>
      </c>
      <c r="AR76">
        <v>0.09</v>
      </c>
      <c r="AS76">
        <v>0</v>
      </c>
      <c r="AT76">
        <v>95</v>
      </c>
      <c r="AU76">
        <v>65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2</v>
      </c>
      <c r="BJ76" t="s">
        <v>270</v>
      </c>
      <c r="BM76">
        <v>108001</v>
      </c>
      <c r="BN76">
        <v>0</v>
      </c>
      <c r="BO76" t="s">
        <v>3</v>
      </c>
      <c r="BP76">
        <v>0</v>
      </c>
      <c r="BQ76">
        <v>3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95</v>
      </c>
      <c r="CA76">
        <v>65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72"/>
        <v>138</v>
      </c>
      <c r="CQ76">
        <f t="shared" si="73"/>
        <v>17.5</v>
      </c>
      <c r="CR76">
        <f t="shared" si="74"/>
        <v>68.34</v>
      </c>
      <c r="CS76">
        <f t="shared" si="75"/>
        <v>1.22</v>
      </c>
      <c r="CT76">
        <f t="shared" si="76"/>
        <v>178.98</v>
      </c>
      <c r="CU76">
        <f t="shared" si="77"/>
        <v>0</v>
      </c>
      <c r="CV76">
        <f t="shared" si="78"/>
        <v>19.04</v>
      </c>
      <c r="CW76">
        <f t="shared" si="79"/>
        <v>0.09</v>
      </c>
      <c r="CX76">
        <f t="shared" si="80"/>
        <v>0</v>
      </c>
      <c r="CY76">
        <f t="shared" si="81"/>
        <v>89.3</v>
      </c>
      <c r="CZ76">
        <f t="shared" si="82"/>
        <v>61.1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1003</v>
      </c>
      <c r="DV76" t="s">
        <v>262</v>
      </c>
      <c r="DW76" t="s">
        <v>262</v>
      </c>
      <c r="DX76">
        <v>100</v>
      </c>
      <c r="EE76">
        <v>25605852</v>
      </c>
      <c r="EF76">
        <v>3</v>
      </c>
      <c r="EG76" t="s">
        <v>264</v>
      </c>
      <c r="EH76">
        <v>0</v>
      </c>
      <c r="EI76" t="s">
        <v>3</v>
      </c>
      <c r="EJ76">
        <v>2</v>
      </c>
      <c r="EK76">
        <v>108001</v>
      </c>
      <c r="EL76" t="s">
        <v>265</v>
      </c>
      <c r="EM76" t="s">
        <v>266</v>
      </c>
      <c r="EO76" t="s">
        <v>3</v>
      </c>
      <c r="EQ76">
        <v>0</v>
      </c>
      <c r="ER76">
        <v>264.82</v>
      </c>
      <c r="ES76">
        <v>17.5</v>
      </c>
      <c r="ET76">
        <v>68.34</v>
      </c>
      <c r="EU76">
        <v>1.22</v>
      </c>
      <c r="EV76">
        <v>178.98</v>
      </c>
      <c r="EW76">
        <v>19.04</v>
      </c>
      <c r="EX76">
        <v>0.09</v>
      </c>
      <c r="EY76">
        <v>0</v>
      </c>
      <c r="FQ76">
        <v>0</v>
      </c>
      <c r="FR76">
        <f t="shared" si="83"/>
        <v>0</v>
      </c>
      <c r="FS76">
        <v>0</v>
      </c>
      <c r="FX76">
        <v>95</v>
      </c>
      <c r="FY76">
        <v>65</v>
      </c>
      <c r="GA76" t="s">
        <v>3</v>
      </c>
      <c r="GD76">
        <v>1</v>
      </c>
      <c r="GF76">
        <v>1891900921</v>
      </c>
      <c r="GG76">
        <v>2</v>
      </c>
      <c r="GH76">
        <v>1</v>
      </c>
      <c r="GI76">
        <v>-2</v>
      </c>
      <c r="GJ76">
        <v>0</v>
      </c>
      <c r="GK76">
        <v>0</v>
      </c>
      <c r="GL76">
        <f t="shared" si="84"/>
        <v>0</v>
      </c>
      <c r="GM76">
        <f t="shared" si="85"/>
        <v>288</v>
      </c>
      <c r="GN76">
        <f t="shared" si="86"/>
        <v>0</v>
      </c>
      <c r="GO76">
        <f t="shared" si="87"/>
        <v>288</v>
      </c>
      <c r="GP76">
        <f t="shared" si="88"/>
        <v>0</v>
      </c>
      <c r="GR76">
        <v>0</v>
      </c>
      <c r="GS76">
        <v>3</v>
      </c>
      <c r="GT76">
        <v>0</v>
      </c>
      <c r="GU76" t="s">
        <v>3</v>
      </c>
      <c r="GV76">
        <f t="shared" si="89"/>
        <v>0</v>
      </c>
      <c r="GW76">
        <v>1</v>
      </c>
      <c r="GX76">
        <f t="shared" si="90"/>
        <v>0</v>
      </c>
      <c r="HA76">
        <v>0</v>
      </c>
      <c r="HB76">
        <v>0</v>
      </c>
      <c r="HC76">
        <f t="shared" si="91"/>
        <v>0</v>
      </c>
      <c r="IK76">
        <v>0</v>
      </c>
    </row>
    <row r="77" spans="1:245" x14ac:dyDescent="0.25">
      <c r="A77">
        <v>17</v>
      </c>
      <c r="B77">
        <v>1</v>
      </c>
      <c r="C77">
        <f>ROW(SmtRes!A230)</f>
        <v>230</v>
      </c>
      <c r="D77">
        <f>ROW(EtalonRes!A232)</f>
        <v>232</v>
      </c>
      <c r="E77" t="s">
        <v>271</v>
      </c>
      <c r="F77" t="s">
        <v>272</v>
      </c>
      <c r="G77" t="s">
        <v>273</v>
      </c>
      <c r="H77" t="s">
        <v>262</v>
      </c>
      <c r="I77">
        <f>ROUND(95/100,9)</f>
        <v>0.95</v>
      </c>
      <c r="J77">
        <v>0</v>
      </c>
      <c r="O77">
        <f t="shared" si="58"/>
        <v>69</v>
      </c>
      <c r="P77">
        <f t="shared" si="59"/>
        <v>17</v>
      </c>
      <c r="Q77">
        <f t="shared" si="60"/>
        <v>4</v>
      </c>
      <c r="R77">
        <f t="shared" si="61"/>
        <v>0</v>
      </c>
      <c r="S77">
        <f t="shared" si="62"/>
        <v>48</v>
      </c>
      <c r="T77">
        <f t="shared" si="63"/>
        <v>0</v>
      </c>
      <c r="U77">
        <f t="shared" si="64"/>
        <v>5.1204999999999998</v>
      </c>
      <c r="V77">
        <f t="shared" si="65"/>
        <v>1.9E-2</v>
      </c>
      <c r="W77">
        <f t="shared" si="66"/>
        <v>0</v>
      </c>
      <c r="X77">
        <f t="shared" si="67"/>
        <v>46</v>
      </c>
      <c r="Y77">
        <f t="shared" si="68"/>
        <v>31</v>
      </c>
      <c r="AA77">
        <v>25996508</v>
      </c>
      <c r="AB77">
        <f t="shared" si="69"/>
        <v>72.47</v>
      </c>
      <c r="AC77">
        <f t="shared" si="92"/>
        <v>17.95</v>
      </c>
      <c r="AD77">
        <f t="shared" si="93"/>
        <v>3.85</v>
      </c>
      <c r="AE77">
        <f t="shared" si="94"/>
        <v>0.27</v>
      </c>
      <c r="AF77">
        <f t="shared" si="95"/>
        <v>50.67</v>
      </c>
      <c r="AG77">
        <f t="shared" si="70"/>
        <v>0</v>
      </c>
      <c r="AH77">
        <f t="shared" si="96"/>
        <v>5.39</v>
      </c>
      <c r="AI77">
        <f t="shared" si="97"/>
        <v>0.02</v>
      </c>
      <c r="AJ77">
        <f t="shared" si="71"/>
        <v>0</v>
      </c>
      <c r="AK77">
        <v>72.47</v>
      </c>
      <c r="AL77">
        <v>17.95</v>
      </c>
      <c r="AM77">
        <v>3.85</v>
      </c>
      <c r="AN77">
        <v>0.27</v>
      </c>
      <c r="AO77">
        <v>50.67</v>
      </c>
      <c r="AP77">
        <v>0</v>
      </c>
      <c r="AQ77">
        <v>5.39</v>
      </c>
      <c r="AR77">
        <v>0.02</v>
      </c>
      <c r="AS77">
        <v>0</v>
      </c>
      <c r="AT77">
        <v>95</v>
      </c>
      <c r="AU77">
        <v>65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2</v>
      </c>
      <c r="BJ77" t="s">
        <v>274</v>
      </c>
      <c r="BM77">
        <v>108001</v>
      </c>
      <c r="BN77">
        <v>0</v>
      </c>
      <c r="BO77" t="s">
        <v>3</v>
      </c>
      <c r="BP77">
        <v>0</v>
      </c>
      <c r="BQ77">
        <v>3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95</v>
      </c>
      <c r="CA77">
        <v>65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69</v>
      </c>
      <c r="CQ77">
        <f t="shared" si="73"/>
        <v>17.95</v>
      </c>
      <c r="CR77">
        <f t="shared" si="74"/>
        <v>3.85</v>
      </c>
      <c r="CS77">
        <f t="shared" si="75"/>
        <v>0.27</v>
      </c>
      <c r="CT77">
        <f t="shared" si="76"/>
        <v>50.67</v>
      </c>
      <c r="CU77">
        <f t="shared" si="77"/>
        <v>0</v>
      </c>
      <c r="CV77">
        <f t="shared" si="78"/>
        <v>5.39</v>
      </c>
      <c r="CW77">
        <f t="shared" si="79"/>
        <v>0.02</v>
      </c>
      <c r="CX77">
        <f t="shared" si="80"/>
        <v>0</v>
      </c>
      <c r="CY77">
        <f t="shared" si="81"/>
        <v>45.6</v>
      </c>
      <c r="CZ77">
        <f t="shared" si="82"/>
        <v>31.2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1003</v>
      </c>
      <c r="DV77" t="s">
        <v>262</v>
      </c>
      <c r="DW77" t="s">
        <v>262</v>
      </c>
      <c r="DX77">
        <v>100</v>
      </c>
      <c r="EE77">
        <v>25605852</v>
      </c>
      <c r="EF77">
        <v>3</v>
      </c>
      <c r="EG77" t="s">
        <v>264</v>
      </c>
      <c r="EH77">
        <v>0</v>
      </c>
      <c r="EI77" t="s">
        <v>3</v>
      </c>
      <c r="EJ77">
        <v>2</v>
      </c>
      <c r="EK77">
        <v>108001</v>
      </c>
      <c r="EL77" t="s">
        <v>265</v>
      </c>
      <c r="EM77" t="s">
        <v>266</v>
      </c>
      <c r="EO77" t="s">
        <v>3</v>
      </c>
      <c r="EQ77">
        <v>0</v>
      </c>
      <c r="ER77">
        <v>72.47</v>
      </c>
      <c r="ES77">
        <v>17.95</v>
      </c>
      <c r="ET77">
        <v>3.85</v>
      </c>
      <c r="EU77">
        <v>0.27</v>
      </c>
      <c r="EV77">
        <v>50.67</v>
      </c>
      <c r="EW77">
        <v>5.39</v>
      </c>
      <c r="EX77">
        <v>0.02</v>
      </c>
      <c r="EY77">
        <v>0</v>
      </c>
      <c r="FQ77">
        <v>0</v>
      </c>
      <c r="FR77">
        <f t="shared" si="83"/>
        <v>0</v>
      </c>
      <c r="FS77">
        <v>0</v>
      </c>
      <c r="FX77">
        <v>95</v>
      </c>
      <c r="FY77">
        <v>65</v>
      </c>
      <c r="GA77" t="s">
        <v>3</v>
      </c>
      <c r="GD77">
        <v>1</v>
      </c>
      <c r="GF77">
        <v>781884805</v>
      </c>
      <c r="GG77">
        <v>2</v>
      </c>
      <c r="GH77">
        <v>1</v>
      </c>
      <c r="GI77">
        <v>-2</v>
      </c>
      <c r="GJ77">
        <v>0</v>
      </c>
      <c r="GK77">
        <v>0</v>
      </c>
      <c r="GL77">
        <f t="shared" si="84"/>
        <v>0</v>
      </c>
      <c r="GM77">
        <f t="shared" si="85"/>
        <v>146</v>
      </c>
      <c r="GN77">
        <f t="shared" si="86"/>
        <v>0</v>
      </c>
      <c r="GO77">
        <f t="shared" si="87"/>
        <v>146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HC77">
        <f t="shared" si="91"/>
        <v>0</v>
      </c>
      <c r="IK77">
        <v>0</v>
      </c>
    </row>
    <row r="78" spans="1:245" x14ac:dyDescent="0.25">
      <c r="A78">
        <v>17</v>
      </c>
      <c r="B78">
        <v>1</v>
      </c>
      <c r="C78">
        <f>ROW(SmtRes!A240)</f>
        <v>240</v>
      </c>
      <c r="D78">
        <f>ROW(EtalonRes!A242)</f>
        <v>242</v>
      </c>
      <c r="E78" t="s">
        <v>275</v>
      </c>
      <c r="F78" t="s">
        <v>276</v>
      </c>
      <c r="G78" t="s">
        <v>277</v>
      </c>
      <c r="H78" t="s">
        <v>262</v>
      </c>
      <c r="I78">
        <f>ROUND(45/100,9)</f>
        <v>0.45</v>
      </c>
      <c r="J78">
        <v>0</v>
      </c>
      <c r="O78">
        <f t="shared" si="58"/>
        <v>44</v>
      </c>
      <c r="P78">
        <f t="shared" si="59"/>
        <v>14</v>
      </c>
      <c r="Q78">
        <f t="shared" si="60"/>
        <v>3</v>
      </c>
      <c r="R78">
        <f t="shared" si="61"/>
        <v>0</v>
      </c>
      <c r="S78">
        <f t="shared" si="62"/>
        <v>27</v>
      </c>
      <c r="T78">
        <f t="shared" si="63"/>
        <v>0</v>
      </c>
      <c r="U78">
        <f t="shared" si="64"/>
        <v>2.8305000000000002</v>
      </c>
      <c r="V78">
        <f t="shared" si="65"/>
        <v>1.35E-2</v>
      </c>
      <c r="W78">
        <f t="shared" si="66"/>
        <v>0</v>
      </c>
      <c r="X78">
        <f t="shared" si="67"/>
        <v>26</v>
      </c>
      <c r="Y78">
        <f t="shared" si="68"/>
        <v>18</v>
      </c>
      <c r="AA78">
        <v>25996508</v>
      </c>
      <c r="AB78">
        <f t="shared" si="69"/>
        <v>95.78</v>
      </c>
      <c r="AC78">
        <f t="shared" si="92"/>
        <v>30.87</v>
      </c>
      <c r="AD78">
        <f t="shared" si="93"/>
        <v>5.78</v>
      </c>
      <c r="AE78">
        <f t="shared" si="94"/>
        <v>0.41</v>
      </c>
      <c r="AF78">
        <f t="shared" si="95"/>
        <v>59.13</v>
      </c>
      <c r="AG78">
        <f t="shared" si="70"/>
        <v>0</v>
      </c>
      <c r="AH78">
        <f t="shared" si="96"/>
        <v>6.29</v>
      </c>
      <c r="AI78">
        <f t="shared" si="97"/>
        <v>0.03</v>
      </c>
      <c r="AJ78">
        <f t="shared" si="71"/>
        <v>0</v>
      </c>
      <c r="AK78">
        <v>95.78</v>
      </c>
      <c r="AL78">
        <v>30.87</v>
      </c>
      <c r="AM78">
        <v>5.78</v>
      </c>
      <c r="AN78">
        <v>0.41</v>
      </c>
      <c r="AO78">
        <v>59.13</v>
      </c>
      <c r="AP78">
        <v>0</v>
      </c>
      <c r="AQ78">
        <v>6.29</v>
      </c>
      <c r="AR78">
        <v>0.03</v>
      </c>
      <c r="AS78">
        <v>0</v>
      </c>
      <c r="AT78">
        <v>95</v>
      </c>
      <c r="AU78">
        <v>65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2</v>
      </c>
      <c r="BJ78" t="s">
        <v>278</v>
      </c>
      <c r="BM78">
        <v>108001</v>
      </c>
      <c r="BN78">
        <v>0</v>
      </c>
      <c r="BO78" t="s">
        <v>3</v>
      </c>
      <c r="BP78">
        <v>0</v>
      </c>
      <c r="BQ78">
        <v>3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95</v>
      </c>
      <c r="CA78">
        <v>65</v>
      </c>
      <c r="CE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72"/>
        <v>44</v>
      </c>
      <c r="CQ78">
        <f t="shared" si="73"/>
        <v>30.87</v>
      </c>
      <c r="CR78">
        <f t="shared" si="74"/>
        <v>5.78</v>
      </c>
      <c r="CS78">
        <f t="shared" si="75"/>
        <v>0.41</v>
      </c>
      <c r="CT78">
        <f t="shared" si="76"/>
        <v>59.13</v>
      </c>
      <c r="CU78">
        <f t="shared" si="77"/>
        <v>0</v>
      </c>
      <c r="CV78">
        <f t="shared" si="78"/>
        <v>6.29</v>
      </c>
      <c r="CW78">
        <f t="shared" si="79"/>
        <v>0.03</v>
      </c>
      <c r="CX78">
        <f t="shared" si="80"/>
        <v>0</v>
      </c>
      <c r="CY78">
        <f t="shared" si="81"/>
        <v>25.65</v>
      </c>
      <c r="CZ78">
        <f t="shared" si="82"/>
        <v>17.55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1003</v>
      </c>
      <c r="DV78" t="s">
        <v>262</v>
      </c>
      <c r="DW78" t="s">
        <v>262</v>
      </c>
      <c r="DX78">
        <v>100</v>
      </c>
      <c r="EE78">
        <v>25605852</v>
      </c>
      <c r="EF78">
        <v>3</v>
      </c>
      <c r="EG78" t="s">
        <v>264</v>
      </c>
      <c r="EH78">
        <v>0</v>
      </c>
      <c r="EI78" t="s">
        <v>3</v>
      </c>
      <c r="EJ78">
        <v>2</v>
      </c>
      <c r="EK78">
        <v>108001</v>
      </c>
      <c r="EL78" t="s">
        <v>265</v>
      </c>
      <c r="EM78" t="s">
        <v>266</v>
      </c>
      <c r="EO78" t="s">
        <v>3</v>
      </c>
      <c r="EQ78">
        <v>0</v>
      </c>
      <c r="ER78">
        <v>95.78</v>
      </c>
      <c r="ES78">
        <v>30.87</v>
      </c>
      <c r="ET78">
        <v>5.78</v>
      </c>
      <c r="EU78">
        <v>0.41</v>
      </c>
      <c r="EV78">
        <v>59.13</v>
      </c>
      <c r="EW78">
        <v>6.29</v>
      </c>
      <c r="EX78">
        <v>0.03</v>
      </c>
      <c r="EY78">
        <v>0</v>
      </c>
      <c r="FQ78">
        <v>0</v>
      </c>
      <c r="FR78">
        <f t="shared" si="83"/>
        <v>0</v>
      </c>
      <c r="FS78">
        <v>0</v>
      </c>
      <c r="FX78">
        <v>95</v>
      </c>
      <c r="FY78">
        <v>65</v>
      </c>
      <c r="GA78" t="s">
        <v>3</v>
      </c>
      <c r="GD78">
        <v>1</v>
      </c>
      <c r="GF78">
        <v>-247240807</v>
      </c>
      <c r="GG78">
        <v>2</v>
      </c>
      <c r="GH78">
        <v>1</v>
      </c>
      <c r="GI78">
        <v>-2</v>
      </c>
      <c r="GJ78">
        <v>0</v>
      </c>
      <c r="GK78">
        <v>0</v>
      </c>
      <c r="GL78">
        <f t="shared" si="84"/>
        <v>0</v>
      </c>
      <c r="GM78">
        <f t="shared" si="85"/>
        <v>88</v>
      </c>
      <c r="GN78">
        <f t="shared" si="86"/>
        <v>0</v>
      </c>
      <c r="GO78">
        <f t="shared" si="87"/>
        <v>88</v>
      </c>
      <c r="GP78">
        <f t="shared" si="88"/>
        <v>0</v>
      </c>
      <c r="GR78">
        <v>0</v>
      </c>
      <c r="GS78">
        <v>3</v>
      </c>
      <c r="GT78">
        <v>0</v>
      </c>
      <c r="GU78" t="s">
        <v>3</v>
      </c>
      <c r="GV78">
        <f t="shared" si="89"/>
        <v>0</v>
      </c>
      <c r="GW78">
        <v>1</v>
      </c>
      <c r="GX78">
        <f t="shared" si="90"/>
        <v>0</v>
      </c>
      <c r="HA78">
        <v>0</v>
      </c>
      <c r="HB78">
        <v>0</v>
      </c>
      <c r="HC78">
        <f t="shared" si="91"/>
        <v>0</v>
      </c>
      <c r="IK78">
        <v>0</v>
      </c>
    </row>
    <row r="79" spans="1:245" x14ac:dyDescent="0.25">
      <c r="A79">
        <v>17</v>
      </c>
      <c r="B79">
        <v>1</v>
      </c>
      <c r="C79">
        <f>ROW(SmtRes!A249)</f>
        <v>249</v>
      </c>
      <c r="D79">
        <f>ROW(EtalonRes!A251)</f>
        <v>251</v>
      </c>
      <c r="E79" t="s">
        <v>279</v>
      </c>
      <c r="F79" t="s">
        <v>280</v>
      </c>
      <c r="G79" t="s">
        <v>281</v>
      </c>
      <c r="H79" t="s">
        <v>262</v>
      </c>
      <c r="I79">
        <f>ROUND(80/100,9)</f>
        <v>0.8</v>
      </c>
      <c r="J79">
        <v>0</v>
      </c>
      <c r="O79">
        <f t="shared" si="58"/>
        <v>62</v>
      </c>
      <c r="P79">
        <f t="shared" si="59"/>
        <v>19</v>
      </c>
      <c r="Q79">
        <f t="shared" si="60"/>
        <v>9</v>
      </c>
      <c r="R79">
        <f t="shared" si="61"/>
        <v>1</v>
      </c>
      <c r="S79">
        <f t="shared" si="62"/>
        <v>34</v>
      </c>
      <c r="T79">
        <f t="shared" si="63"/>
        <v>0</v>
      </c>
      <c r="U79">
        <f t="shared" si="64"/>
        <v>3.5920000000000005</v>
      </c>
      <c r="V79">
        <f t="shared" si="65"/>
        <v>4.8000000000000001E-2</v>
      </c>
      <c r="W79">
        <f t="shared" si="66"/>
        <v>0</v>
      </c>
      <c r="X79">
        <f t="shared" si="67"/>
        <v>33</v>
      </c>
      <c r="Y79">
        <f t="shared" si="68"/>
        <v>23</v>
      </c>
      <c r="AA79">
        <v>25996508</v>
      </c>
      <c r="AB79">
        <f t="shared" si="69"/>
        <v>77.510000000000005</v>
      </c>
      <c r="AC79">
        <f t="shared" si="92"/>
        <v>23.74</v>
      </c>
      <c r="AD79">
        <f t="shared" si="93"/>
        <v>11.56</v>
      </c>
      <c r="AE79">
        <f t="shared" si="94"/>
        <v>0.81</v>
      </c>
      <c r="AF79">
        <f t="shared" si="95"/>
        <v>42.21</v>
      </c>
      <c r="AG79">
        <f t="shared" si="70"/>
        <v>0</v>
      </c>
      <c r="AH79">
        <f t="shared" si="96"/>
        <v>4.49</v>
      </c>
      <c r="AI79">
        <f t="shared" si="97"/>
        <v>0.06</v>
      </c>
      <c r="AJ79">
        <f t="shared" si="71"/>
        <v>0</v>
      </c>
      <c r="AK79">
        <v>77.510000000000005</v>
      </c>
      <c r="AL79">
        <v>23.74</v>
      </c>
      <c r="AM79">
        <v>11.56</v>
      </c>
      <c r="AN79">
        <v>0.81</v>
      </c>
      <c r="AO79">
        <v>42.21</v>
      </c>
      <c r="AP79">
        <v>0</v>
      </c>
      <c r="AQ79">
        <v>4.49</v>
      </c>
      <c r="AR79">
        <v>0.06</v>
      </c>
      <c r="AS79">
        <v>0</v>
      </c>
      <c r="AT79">
        <v>95</v>
      </c>
      <c r="AU79">
        <v>65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2</v>
      </c>
      <c r="BJ79" t="s">
        <v>282</v>
      </c>
      <c r="BM79">
        <v>108001</v>
      </c>
      <c r="BN79">
        <v>0</v>
      </c>
      <c r="BO79" t="s">
        <v>3</v>
      </c>
      <c r="BP79">
        <v>0</v>
      </c>
      <c r="BQ79">
        <v>3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95</v>
      </c>
      <c r="CA79">
        <v>65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62</v>
      </c>
      <c r="CQ79">
        <f t="shared" si="73"/>
        <v>23.74</v>
      </c>
      <c r="CR79">
        <f t="shared" si="74"/>
        <v>11.56</v>
      </c>
      <c r="CS79">
        <f t="shared" si="75"/>
        <v>0.81</v>
      </c>
      <c r="CT79">
        <f t="shared" si="76"/>
        <v>42.21</v>
      </c>
      <c r="CU79">
        <f t="shared" si="77"/>
        <v>0</v>
      </c>
      <c r="CV79">
        <f t="shared" si="78"/>
        <v>4.49</v>
      </c>
      <c r="CW79">
        <f t="shared" si="79"/>
        <v>0.06</v>
      </c>
      <c r="CX79">
        <f t="shared" si="80"/>
        <v>0</v>
      </c>
      <c r="CY79">
        <f t="shared" si="81"/>
        <v>33.25</v>
      </c>
      <c r="CZ79">
        <f t="shared" si="82"/>
        <v>22.75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1003</v>
      </c>
      <c r="DV79" t="s">
        <v>262</v>
      </c>
      <c r="DW79" t="s">
        <v>262</v>
      </c>
      <c r="DX79">
        <v>100</v>
      </c>
      <c r="EE79">
        <v>25605852</v>
      </c>
      <c r="EF79">
        <v>3</v>
      </c>
      <c r="EG79" t="s">
        <v>264</v>
      </c>
      <c r="EH79">
        <v>0</v>
      </c>
      <c r="EI79" t="s">
        <v>3</v>
      </c>
      <c r="EJ79">
        <v>2</v>
      </c>
      <c r="EK79">
        <v>108001</v>
      </c>
      <c r="EL79" t="s">
        <v>265</v>
      </c>
      <c r="EM79" t="s">
        <v>266</v>
      </c>
      <c r="EO79" t="s">
        <v>3</v>
      </c>
      <c r="EQ79">
        <v>0</v>
      </c>
      <c r="ER79">
        <v>77.510000000000005</v>
      </c>
      <c r="ES79">
        <v>23.74</v>
      </c>
      <c r="ET79">
        <v>11.56</v>
      </c>
      <c r="EU79">
        <v>0.81</v>
      </c>
      <c r="EV79">
        <v>42.21</v>
      </c>
      <c r="EW79">
        <v>4.49</v>
      </c>
      <c r="EX79">
        <v>0.06</v>
      </c>
      <c r="EY79">
        <v>0</v>
      </c>
      <c r="FQ79">
        <v>0</v>
      </c>
      <c r="FR79">
        <f t="shared" si="83"/>
        <v>0</v>
      </c>
      <c r="FS79">
        <v>0</v>
      </c>
      <c r="FX79">
        <v>95</v>
      </c>
      <c r="FY79">
        <v>65</v>
      </c>
      <c r="GA79" t="s">
        <v>3</v>
      </c>
      <c r="GD79">
        <v>1</v>
      </c>
      <c r="GF79">
        <v>-674816384</v>
      </c>
      <c r="GG79">
        <v>2</v>
      </c>
      <c r="GH79">
        <v>1</v>
      </c>
      <c r="GI79">
        <v>-2</v>
      </c>
      <c r="GJ79">
        <v>0</v>
      </c>
      <c r="GK79">
        <v>0</v>
      </c>
      <c r="GL79">
        <f t="shared" si="84"/>
        <v>0</v>
      </c>
      <c r="GM79">
        <f t="shared" si="85"/>
        <v>118</v>
      </c>
      <c r="GN79">
        <f t="shared" si="86"/>
        <v>0</v>
      </c>
      <c r="GO79">
        <f t="shared" si="87"/>
        <v>118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HC79">
        <f t="shared" si="91"/>
        <v>0</v>
      </c>
      <c r="IK79">
        <v>0</v>
      </c>
    </row>
    <row r="80" spans="1:245" x14ac:dyDescent="0.25">
      <c r="A80">
        <v>17</v>
      </c>
      <c r="B80">
        <v>1</v>
      </c>
      <c r="C80">
        <f>ROW(SmtRes!A258)</f>
        <v>258</v>
      </c>
      <c r="D80">
        <f>ROW(EtalonRes!A260)</f>
        <v>260</v>
      </c>
      <c r="E80" t="s">
        <v>283</v>
      </c>
      <c r="F80" t="s">
        <v>284</v>
      </c>
      <c r="G80" t="s">
        <v>285</v>
      </c>
      <c r="H80" t="s">
        <v>286</v>
      </c>
      <c r="I80">
        <f>ROUND(12/100,9)</f>
        <v>0.12</v>
      </c>
      <c r="J80">
        <v>0</v>
      </c>
      <c r="O80">
        <f t="shared" si="58"/>
        <v>46</v>
      </c>
      <c r="P80">
        <f t="shared" si="59"/>
        <v>9</v>
      </c>
      <c r="Q80">
        <f t="shared" si="60"/>
        <v>1</v>
      </c>
      <c r="R80">
        <f t="shared" si="61"/>
        <v>0</v>
      </c>
      <c r="S80">
        <f t="shared" si="62"/>
        <v>36</v>
      </c>
      <c r="T80">
        <f t="shared" si="63"/>
        <v>0</v>
      </c>
      <c r="U80">
        <f t="shared" si="64"/>
        <v>3.6576</v>
      </c>
      <c r="V80">
        <f t="shared" si="65"/>
        <v>3.5999999999999999E-3</v>
      </c>
      <c r="W80">
        <f t="shared" si="66"/>
        <v>0</v>
      </c>
      <c r="X80">
        <f t="shared" si="67"/>
        <v>34</v>
      </c>
      <c r="Y80">
        <f t="shared" si="68"/>
        <v>23</v>
      </c>
      <c r="AA80">
        <v>25996508</v>
      </c>
      <c r="AB80">
        <f t="shared" si="69"/>
        <v>379.41</v>
      </c>
      <c r="AC80">
        <f t="shared" si="92"/>
        <v>72.14</v>
      </c>
      <c r="AD80">
        <f t="shared" si="93"/>
        <v>4.91</v>
      </c>
      <c r="AE80">
        <f t="shared" si="94"/>
        <v>0.41</v>
      </c>
      <c r="AF80">
        <f t="shared" si="95"/>
        <v>302.36</v>
      </c>
      <c r="AG80">
        <f t="shared" si="70"/>
        <v>0</v>
      </c>
      <c r="AH80">
        <f t="shared" si="96"/>
        <v>30.48</v>
      </c>
      <c r="AI80">
        <f t="shared" si="97"/>
        <v>0.03</v>
      </c>
      <c r="AJ80">
        <f t="shared" si="71"/>
        <v>0</v>
      </c>
      <c r="AK80">
        <v>379.41</v>
      </c>
      <c r="AL80">
        <v>72.14</v>
      </c>
      <c r="AM80">
        <v>4.91</v>
      </c>
      <c r="AN80">
        <v>0.41</v>
      </c>
      <c r="AO80">
        <v>302.36</v>
      </c>
      <c r="AP80">
        <v>0</v>
      </c>
      <c r="AQ80">
        <v>30.48</v>
      </c>
      <c r="AR80">
        <v>0.03</v>
      </c>
      <c r="AS80">
        <v>0</v>
      </c>
      <c r="AT80">
        <v>95</v>
      </c>
      <c r="AU80">
        <v>65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2</v>
      </c>
      <c r="BJ80" t="s">
        <v>287</v>
      </c>
      <c r="BM80">
        <v>108001</v>
      </c>
      <c r="BN80">
        <v>0</v>
      </c>
      <c r="BO80" t="s">
        <v>3</v>
      </c>
      <c r="BP80">
        <v>0</v>
      </c>
      <c r="BQ80">
        <v>3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95</v>
      </c>
      <c r="CA80">
        <v>65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72"/>
        <v>46</v>
      </c>
      <c r="CQ80">
        <f t="shared" si="73"/>
        <v>72.14</v>
      </c>
      <c r="CR80">
        <f t="shared" si="74"/>
        <v>4.91</v>
      </c>
      <c r="CS80">
        <f t="shared" si="75"/>
        <v>0.41</v>
      </c>
      <c r="CT80">
        <f t="shared" si="76"/>
        <v>302.36</v>
      </c>
      <c r="CU80">
        <f t="shared" si="77"/>
        <v>0</v>
      </c>
      <c r="CV80">
        <f t="shared" si="78"/>
        <v>30.48</v>
      </c>
      <c r="CW80">
        <f t="shared" si="79"/>
        <v>0.03</v>
      </c>
      <c r="CX80">
        <f t="shared" si="80"/>
        <v>0</v>
      </c>
      <c r="CY80">
        <f t="shared" si="81"/>
        <v>34.200000000000003</v>
      </c>
      <c r="CZ80">
        <f t="shared" si="82"/>
        <v>23.4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1010</v>
      </c>
      <c r="DV80" t="s">
        <v>286</v>
      </c>
      <c r="DW80" t="s">
        <v>286</v>
      </c>
      <c r="DX80">
        <v>100</v>
      </c>
      <c r="EE80">
        <v>25605852</v>
      </c>
      <c r="EF80">
        <v>3</v>
      </c>
      <c r="EG80" t="s">
        <v>264</v>
      </c>
      <c r="EH80">
        <v>0</v>
      </c>
      <c r="EI80" t="s">
        <v>3</v>
      </c>
      <c r="EJ80">
        <v>2</v>
      </c>
      <c r="EK80">
        <v>108001</v>
      </c>
      <c r="EL80" t="s">
        <v>265</v>
      </c>
      <c r="EM80" t="s">
        <v>266</v>
      </c>
      <c r="EO80" t="s">
        <v>3</v>
      </c>
      <c r="EQ80">
        <v>0</v>
      </c>
      <c r="ER80">
        <v>379.41</v>
      </c>
      <c r="ES80">
        <v>72.14</v>
      </c>
      <c r="ET80">
        <v>4.91</v>
      </c>
      <c r="EU80">
        <v>0.41</v>
      </c>
      <c r="EV80">
        <v>302.36</v>
      </c>
      <c r="EW80">
        <v>30.48</v>
      </c>
      <c r="EX80">
        <v>0.03</v>
      </c>
      <c r="EY80">
        <v>0</v>
      </c>
      <c r="FQ80">
        <v>0</v>
      </c>
      <c r="FR80">
        <f t="shared" si="83"/>
        <v>0</v>
      </c>
      <c r="FS80">
        <v>0</v>
      </c>
      <c r="FX80">
        <v>95</v>
      </c>
      <c r="FY80">
        <v>65</v>
      </c>
      <c r="GA80" t="s">
        <v>3</v>
      </c>
      <c r="GD80">
        <v>1</v>
      </c>
      <c r="GF80">
        <v>682820526</v>
      </c>
      <c r="GG80">
        <v>2</v>
      </c>
      <c r="GH80">
        <v>1</v>
      </c>
      <c r="GI80">
        <v>-2</v>
      </c>
      <c r="GJ80">
        <v>0</v>
      </c>
      <c r="GK80">
        <v>0</v>
      </c>
      <c r="GL80">
        <f t="shared" si="84"/>
        <v>0</v>
      </c>
      <c r="GM80">
        <f t="shared" si="85"/>
        <v>103</v>
      </c>
      <c r="GN80">
        <f t="shared" si="86"/>
        <v>0</v>
      </c>
      <c r="GO80">
        <f t="shared" si="87"/>
        <v>103</v>
      </c>
      <c r="GP80">
        <f t="shared" si="88"/>
        <v>0</v>
      </c>
      <c r="GR80">
        <v>0</v>
      </c>
      <c r="GS80">
        <v>3</v>
      </c>
      <c r="GT80">
        <v>0</v>
      </c>
      <c r="GU80" t="s">
        <v>3</v>
      </c>
      <c r="GV80">
        <f t="shared" si="89"/>
        <v>0</v>
      </c>
      <c r="GW80">
        <v>1</v>
      </c>
      <c r="GX80">
        <f t="shared" si="90"/>
        <v>0</v>
      </c>
      <c r="HA80">
        <v>0</v>
      </c>
      <c r="HB80">
        <v>0</v>
      </c>
      <c r="HC80">
        <f t="shared" si="91"/>
        <v>0</v>
      </c>
      <c r="IK80">
        <v>0</v>
      </c>
    </row>
    <row r="81" spans="1:245" x14ac:dyDescent="0.25">
      <c r="A81">
        <v>17</v>
      </c>
      <c r="B81">
        <v>1</v>
      </c>
      <c r="C81">
        <f>ROW(SmtRes!A265)</f>
        <v>265</v>
      </c>
      <c r="D81">
        <f>ROW(EtalonRes!A267)</f>
        <v>267</v>
      </c>
      <c r="E81" t="s">
        <v>288</v>
      </c>
      <c r="F81" t="s">
        <v>289</v>
      </c>
      <c r="G81" t="s">
        <v>290</v>
      </c>
      <c r="H81" t="s">
        <v>286</v>
      </c>
      <c r="I81">
        <f>ROUND(1/100,9)</f>
        <v>0.01</v>
      </c>
      <c r="J81">
        <v>0</v>
      </c>
      <c r="O81">
        <f t="shared" si="58"/>
        <v>3</v>
      </c>
      <c r="P81">
        <f t="shared" si="59"/>
        <v>0</v>
      </c>
      <c r="Q81">
        <f t="shared" si="60"/>
        <v>0</v>
      </c>
      <c r="R81">
        <f t="shared" si="61"/>
        <v>0</v>
      </c>
      <c r="S81">
        <f t="shared" si="62"/>
        <v>3</v>
      </c>
      <c r="T81">
        <f t="shared" si="63"/>
        <v>0</v>
      </c>
      <c r="U81">
        <f t="shared" si="64"/>
        <v>0.26239999999999997</v>
      </c>
      <c r="V81">
        <f t="shared" si="65"/>
        <v>2.9999999999999997E-4</v>
      </c>
      <c r="W81">
        <f t="shared" si="66"/>
        <v>0</v>
      </c>
      <c r="X81">
        <f t="shared" si="67"/>
        <v>3</v>
      </c>
      <c r="Y81">
        <f t="shared" si="68"/>
        <v>2</v>
      </c>
      <c r="AA81">
        <v>25996508</v>
      </c>
      <c r="AB81">
        <f t="shared" si="69"/>
        <v>298.64</v>
      </c>
      <c r="AC81">
        <f t="shared" si="92"/>
        <v>33.43</v>
      </c>
      <c r="AD81">
        <f t="shared" si="93"/>
        <v>4.91</v>
      </c>
      <c r="AE81">
        <f t="shared" si="94"/>
        <v>0.41</v>
      </c>
      <c r="AF81">
        <f t="shared" si="95"/>
        <v>260.3</v>
      </c>
      <c r="AG81">
        <f t="shared" si="70"/>
        <v>0</v>
      </c>
      <c r="AH81">
        <f t="shared" si="96"/>
        <v>26.24</v>
      </c>
      <c r="AI81">
        <f t="shared" si="97"/>
        <v>0.03</v>
      </c>
      <c r="AJ81">
        <f t="shared" si="71"/>
        <v>0</v>
      </c>
      <c r="AK81">
        <v>298.64</v>
      </c>
      <c r="AL81">
        <v>33.43</v>
      </c>
      <c r="AM81">
        <v>4.91</v>
      </c>
      <c r="AN81">
        <v>0.41</v>
      </c>
      <c r="AO81">
        <v>260.3</v>
      </c>
      <c r="AP81">
        <v>0</v>
      </c>
      <c r="AQ81">
        <v>26.24</v>
      </c>
      <c r="AR81">
        <v>0.03</v>
      </c>
      <c r="AS81">
        <v>0</v>
      </c>
      <c r="AT81">
        <v>95</v>
      </c>
      <c r="AU81">
        <v>65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2</v>
      </c>
      <c r="BJ81" t="s">
        <v>291</v>
      </c>
      <c r="BM81">
        <v>108001</v>
      </c>
      <c r="BN81">
        <v>0</v>
      </c>
      <c r="BO81" t="s">
        <v>3</v>
      </c>
      <c r="BP81">
        <v>0</v>
      </c>
      <c r="BQ81">
        <v>3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95</v>
      </c>
      <c r="CA81">
        <v>65</v>
      </c>
      <c r="CE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2"/>
        <v>3</v>
      </c>
      <c r="CQ81">
        <f t="shared" si="73"/>
        <v>33.43</v>
      </c>
      <c r="CR81">
        <f t="shared" si="74"/>
        <v>4.91</v>
      </c>
      <c r="CS81">
        <f t="shared" si="75"/>
        <v>0.41</v>
      </c>
      <c r="CT81">
        <f t="shared" si="76"/>
        <v>260.3</v>
      </c>
      <c r="CU81">
        <f t="shared" si="77"/>
        <v>0</v>
      </c>
      <c r="CV81">
        <f t="shared" si="78"/>
        <v>26.24</v>
      </c>
      <c r="CW81">
        <f t="shared" si="79"/>
        <v>0.03</v>
      </c>
      <c r="CX81">
        <f t="shared" si="80"/>
        <v>0</v>
      </c>
      <c r="CY81">
        <f t="shared" si="81"/>
        <v>2.85</v>
      </c>
      <c r="CZ81">
        <f t="shared" si="82"/>
        <v>1.95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286</v>
      </c>
      <c r="DW81" t="s">
        <v>286</v>
      </c>
      <c r="DX81">
        <v>100</v>
      </c>
      <c r="EE81">
        <v>25605852</v>
      </c>
      <c r="EF81">
        <v>3</v>
      </c>
      <c r="EG81" t="s">
        <v>264</v>
      </c>
      <c r="EH81">
        <v>0</v>
      </c>
      <c r="EI81" t="s">
        <v>3</v>
      </c>
      <c r="EJ81">
        <v>2</v>
      </c>
      <c r="EK81">
        <v>108001</v>
      </c>
      <c r="EL81" t="s">
        <v>265</v>
      </c>
      <c r="EM81" t="s">
        <v>266</v>
      </c>
      <c r="EO81" t="s">
        <v>3</v>
      </c>
      <c r="EQ81">
        <v>0</v>
      </c>
      <c r="ER81">
        <v>298.64</v>
      </c>
      <c r="ES81">
        <v>33.43</v>
      </c>
      <c r="ET81">
        <v>4.91</v>
      </c>
      <c r="EU81">
        <v>0.41</v>
      </c>
      <c r="EV81">
        <v>260.3</v>
      </c>
      <c r="EW81">
        <v>26.24</v>
      </c>
      <c r="EX81">
        <v>0.03</v>
      </c>
      <c r="EY81">
        <v>0</v>
      </c>
      <c r="FQ81">
        <v>0</v>
      </c>
      <c r="FR81">
        <f t="shared" si="83"/>
        <v>0</v>
      </c>
      <c r="FS81">
        <v>0</v>
      </c>
      <c r="FX81">
        <v>95</v>
      </c>
      <c r="FY81">
        <v>65</v>
      </c>
      <c r="GA81" t="s">
        <v>3</v>
      </c>
      <c r="GD81">
        <v>1</v>
      </c>
      <c r="GF81">
        <v>2056312996</v>
      </c>
      <c r="GG81">
        <v>2</v>
      </c>
      <c r="GH81">
        <v>1</v>
      </c>
      <c r="GI81">
        <v>-2</v>
      </c>
      <c r="GJ81">
        <v>0</v>
      </c>
      <c r="GK81">
        <v>0</v>
      </c>
      <c r="GL81">
        <f t="shared" si="84"/>
        <v>0</v>
      </c>
      <c r="GM81">
        <f t="shared" si="85"/>
        <v>8</v>
      </c>
      <c r="GN81">
        <f t="shared" si="86"/>
        <v>0</v>
      </c>
      <c r="GO81">
        <f t="shared" si="87"/>
        <v>8</v>
      </c>
      <c r="GP81">
        <f t="shared" si="88"/>
        <v>0</v>
      </c>
      <c r="GR81">
        <v>0</v>
      </c>
      <c r="GS81">
        <v>3</v>
      </c>
      <c r="GT81">
        <v>0</v>
      </c>
      <c r="GU81" t="s">
        <v>3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HC81">
        <f t="shared" si="91"/>
        <v>0</v>
      </c>
      <c r="IK81">
        <v>0</v>
      </c>
    </row>
    <row r="82" spans="1:245" x14ac:dyDescent="0.25">
      <c r="A82">
        <v>17</v>
      </c>
      <c r="B82">
        <v>1</v>
      </c>
      <c r="C82">
        <f>ROW(SmtRes!A277)</f>
        <v>277</v>
      </c>
      <c r="D82">
        <f>ROW(EtalonRes!A279)</f>
        <v>279</v>
      </c>
      <c r="E82" t="s">
        <v>292</v>
      </c>
      <c r="F82" t="s">
        <v>293</v>
      </c>
      <c r="G82" t="s">
        <v>294</v>
      </c>
      <c r="H82" t="s">
        <v>286</v>
      </c>
      <c r="I82">
        <f>ROUND(8/100,9)</f>
        <v>0.08</v>
      </c>
      <c r="J82">
        <v>0</v>
      </c>
      <c r="O82">
        <f t="shared" si="58"/>
        <v>267</v>
      </c>
      <c r="P82">
        <f t="shared" si="59"/>
        <v>81</v>
      </c>
      <c r="Q82">
        <f t="shared" si="60"/>
        <v>16</v>
      </c>
      <c r="R82">
        <f t="shared" si="61"/>
        <v>1</v>
      </c>
      <c r="S82">
        <f t="shared" si="62"/>
        <v>170</v>
      </c>
      <c r="T82">
        <f t="shared" si="63"/>
        <v>0</v>
      </c>
      <c r="U82">
        <f t="shared" si="64"/>
        <v>17.088000000000001</v>
      </c>
      <c r="V82">
        <f t="shared" si="65"/>
        <v>7.9200000000000007E-2</v>
      </c>
      <c r="W82">
        <f t="shared" si="66"/>
        <v>0</v>
      </c>
      <c r="X82">
        <f t="shared" si="67"/>
        <v>162</v>
      </c>
      <c r="Y82">
        <f t="shared" si="68"/>
        <v>111</v>
      </c>
      <c r="AA82">
        <v>25996508</v>
      </c>
      <c r="AB82">
        <f t="shared" si="69"/>
        <v>3336.77</v>
      </c>
      <c r="AC82">
        <f t="shared" si="92"/>
        <v>1018.11</v>
      </c>
      <c r="AD82">
        <f t="shared" si="93"/>
        <v>199.75</v>
      </c>
      <c r="AE82">
        <f t="shared" si="94"/>
        <v>13.37</v>
      </c>
      <c r="AF82">
        <f t="shared" si="95"/>
        <v>2118.91</v>
      </c>
      <c r="AG82">
        <f t="shared" si="70"/>
        <v>0</v>
      </c>
      <c r="AH82">
        <f t="shared" si="96"/>
        <v>213.6</v>
      </c>
      <c r="AI82">
        <f t="shared" si="97"/>
        <v>0.99</v>
      </c>
      <c r="AJ82">
        <f t="shared" si="71"/>
        <v>0</v>
      </c>
      <c r="AK82">
        <v>3336.77</v>
      </c>
      <c r="AL82">
        <v>1018.11</v>
      </c>
      <c r="AM82">
        <v>199.75</v>
      </c>
      <c r="AN82">
        <v>13.37</v>
      </c>
      <c r="AO82">
        <v>2118.91</v>
      </c>
      <c r="AP82">
        <v>0</v>
      </c>
      <c r="AQ82">
        <v>213.6</v>
      </c>
      <c r="AR82">
        <v>0.99</v>
      </c>
      <c r="AS82">
        <v>0</v>
      </c>
      <c r="AT82">
        <v>95</v>
      </c>
      <c r="AU82">
        <v>65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0</v>
      </c>
      <c r="BI82">
        <v>2</v>
      </c>
      <c r="BJ82" t="s">
        <v>295</v>
      </c>
      <c r="BM82">
        <v>108001</v>
      </c>
      <c r="BN82">
        <v>0</v>
      </c>
      <c r="BO82" t="s">
        <v>3</v>
      </c>
      <c r="BP82">
        <v>0</v>
      </c>
      <c r="BQ82">
        <v>3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95</v>
      </c>
      <c r="CA82">
        <v>65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72"/>
        <v>267</v>
      </c>
      <c r="CQ82">
        <f t="shared" si="73"/>
        <v>1018.11</v>
      </c>
      <c r="CR82">
        <f t="shared" si="74"/>
        <v>199.75</v>
      </c>
      <c r="CS82">
        <f t="shared" si="75"/>
        <v>13.37</v>
      </c>
      <c r="CT82">
        <f t="shared" si="76"/>
        <v>2118.91</v>
      </c>
      <c r="CU82">
        <f t="shared" si="77"/>
        <v>0</v>
      </c>
      <c r="CV82">
        <f t="shared" si="78"/>
        <v>213.6</v>
      </c>
      <c r="CW82">
        <f t="shared" si="79"/>
        <v>0.99</v>
      </c>
      <c r="CX82">
        <f t="shared" si="80"/>
        <v>0</v>
      </c>
      <c r="CY82">
        <f t="shared" si="81"/>
        <v>162.44999999999999</v>
      </c>
      <c r="CZ82">
        <f t="shared" si="82"/>
        <v>111.15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1010</v>
      </c>
      <c r="DV82" t="s">
        <v>286</v>
      </c>
      <c r="DW82" t="s">
        <v>286</v>
      </c>
      <c r="DX82">
        <v>100</v>
      </c>
      <c r="EE82">
        <v>25605852</v>
      </c>
      <c r="EF82">
        <v>3</v>
      </c>
      <c r="EG82" t="s">
        <v>264</v>
      </c>
      <c r="EH82">
        <v>0</v>
      </c>
      <c r="EI82" t="s">
        <v>3</v>
      </c>
      <c r="EJ82">
        <v>2</v>
      </c>
      <c r="EK82">
        <v>108001</v>
      </c>
      <c r="EL82" t="s">
        <v>265</v>
      </c>
      <c r="EM82" t="s">
        <v>266</v>
      </c>
      <c r="EO82" t="s">
        <v>3</v>
      </c>
      <c r="EQ82">
        <v>0</v>
      </c>
      <c r="ER82">
        <v>3336.77</v>
      </c>
      <c r="ES82">
        <v>1018.11</v>
      </c>
      <c r="ET82">
        <v>199.75</v>
      </c>
      <c r="EU82">
        <v>13.37</v>
      </c>
      <c r="EV82">
        <v>2118.91</v>
      </c>
      <c r="EW82">
        <v>213.6</v>
      </c>
      <c r="EX82">
        <v>0.99</v>
      </c>
      <c r="EY82">
        <v>0</v>
      </c>
      <c r="FQ82">
        <v>0</v>
      </c>
      <c r="FR82">
        <f t="shared" si="83"/>
        <v>0</v>
      </c>
      <c r="FS82">
        <v>0</v>
      </c>
      <c r="FX82">
        <v>95</v>
      </c>
      <c r="FY82">
        <v>65</v>
      </c>
      <c r="GA82" t="s">
        <v>3</v>
      </c>
      <c r="GD82">
        <v>1</v>
      </c>
      <c r="GF82">
        <v>1762961447</v>
      </c>
      <c r="GG82">
        <v>2</v>
      </c>
      <c r="GH82">
        <v>1</v>
      </c>
      <c r="GI82">
        <v>-2</v>
      </c>
      <c r="GJ82">
        <v>0</v>
      </c>
      <c r="GK82">
        <v>0</v>
      </c>
      <c r="GL82">
        <f t="shared" si="84"/>
        <v>0</v>
      </c>
      <c r="GM82">
        <f t="shared" si="85"/>
        <v>540</v>
      </c>
      <c r="GN82">
        <f t="shared" si="86"/>
        <v>0</v>
      </c>
      <c r="GO82">
        <f t="shared" si="87"/>
        <v>540</v>
      </c>
      <c r="GP82">
        <f t="shared" si="88"/>
        <v>0</v>
      </c>
      <c r="GR82">
        <v>0</v>
      </c>
      <c r="GS82">
        <v>3</v>
      </c>
      <c r="GT82">
        <v>0</v>
      </c>
      <c r="GU82" t="s">
        <v>3</v>
      </c>
      <c r="GV82">
        <f t="shared" si="89"/>
        <v>0</v>
      </c>
      <c r="GW82">
        <v>1</v>
      </c>
      <c r="GX82">
        <f t="shared" si="90"/>
        <v>0</v>
      </c>
      <c r="HA82">
        <v>0</v>
      </c>
      <c r="HB82">
        <v>0</v>
      </c>
      <c r="HC82">
        <f t="shared" si="91"/>
        <v>0</v>
      </c>
      <c r="IK82">
        <v>0</v>
      </c>
    </row>
    <row r="83" spans="1:245" x14ac:dyDescent="0.25">
      <c r="A83">
        <v>17</v>
      </c>
      <c r="B83">
        <v>1</v>
      </c>
      <c r="E83" t="s">
        <v>296</v>
      </c>
      <c r="F83" t="s">
        <v>297</v>
      </c>
      <c r="G83" t="s">
        <v>298</v>
      </c>
      <c r="H83" t="s">
        <v>299</v>
      </c>
      <c r="I83">
        <v>140</v>
      </c>
      <c r="J83">
        <v>0</v>
      </c>
      <c r="O83">
        <f t="shared" si="58"/>
        <v>329</v>
      </c>
      <c r="P83">
        <f t="shared" si="59"/>
        <v>329</v>
      </c>
      <c r="Q83">
        <f t="shared" si="60"/>
        <v>0</v>
      </c>
      <c r="R83">
        <f t="shared" si="61"/>
        <v>0</v>
      </c>
      <c r="S83">
        <f t="shared" si="62"/>
        <v>0</v>
      </c>
      <c r="T83">
        <f t="shared" si="63"/>
        <v>0</v>
      </c>
      <c r="U83">
        <f t="shared" si="64"/>
        <v>0</v>
      </c>
      <c r="V83">
        <f t="shared" si="65"/>
        <v>0</v>
      </c>
      <c r="W83">
        <f t="shared" si="66"/>
        <v>1</v>
      </c>
      <c r="X83">
        <f t="shared" si="67"/>
        <v>0</v>
      </c>
      <c r="Y83">
        <f t="shared" si="68"/>
        <v>0</v>
      </c>
      <c r="AA83">
        <v>25996508</v>
      </c>
      <c r="AB83">
        <f t="shared" si="69"/>
        <v>2.35</v>
      </c>
      <c r="AC83">
        <f t="shared" si="92"/>
        <v>2.35</v>
      </c>
      <c r="AD83">
        <f t="shared" si="93"/>
        <v>0</v>
      </c>
      <c r="AE83">
        <f t="shared" si="94"/>
        <v>0</v>
      </c>
      <c r="AF83">
        <f t="shared" si="95"/>
        <v>0</v>
      </c>
      <c r="AG83">
        <f t="shared" si="70"/>
        <v>0</v>
      </c>
      <c r="AH83">
        <f t="shared" si="96"/>
        <v>0</v>
      </c>
      <c r="AI83">
        <f t="shared" si="97"/>
        <v>0</v>
      </c>
      <c r="AJ83">
        <f t="shared" si="71"/>
        <v>0.01</v>
      </c>
      <c r="AK83">
        <v>2.35</v>
      </c>
      <c r="AL83">
        <v>2.35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0.01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300</v>
      </c>
      <c r="BM83">
        <v>500001</v>
      </c>
      <c r="BN83">
        <v>0</v>
      </c>
      <c r="BO83" t="s">
        <v>3</v>
      </c>
      <c r="BP83">
        <v>0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2"/>
        <v>329</v>
      </c>
      <c r="CQ83">
        <f t="shared" si="73"/>
        <v>2.35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0.01</v>
      </c>
      <c r="CY83">
        <f t="shared" si="81"/>
        <v>0</v>
      </c>
      <c r="CZ83">
        <f t="shared" si="82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1003</v>
      </c>
      <c r="DV83" t="s">
        <v>299</v>
      </c>
      <c r="DW83" t="s">
        <v>299</v>
      </c>
      <c r="DX83">
        <v>1</v>
      </c>
      <c r="EE83">
        <v>25605902</v>
      </c>
      <c r="EF83">
        <v>8</v>
      </c>
      <c r="EG83" t="s">
        <v>113</v>
      </c>
      <c r="EH83">
        <v>0</v>
      </c>
      <c r="EI83" t="s">
        <v>3</v>
      </c>
      <c r="EJ83">
        <v>1</v>
      </c>
      <c r="EK83">
        <v>500001</v>
      </c>
      <c r="EL83" t="s">
        <v>114</v>
      </c>
      <c r="EM83" t="s">
        <v>115</v>
      </c>
      <c r="EO83" t="s">
        <v>3</v>
      </c>
      <c r="EQ83">
        <v>0</v>
      </c>
      <c r="ER83">
        <v>2.35</v>
      </c>
      <c r="ES83">
        <v>2.35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FQ83">
        <v>0</v>
      </c>
      <c r="FR83">
        <f t="shared" si="83"/>
        <v>0</v>
      </c>
      <c r="FS83">
        <v>0</v>
      </c>
      <c r="FX83">
        <v>0</v>
      </c>
      <c r="FY83">
        <v>0</v>
      </c>
      <c r="GA83" t="s">
        <v>3</v>
      </c>
      <c r="GD83">
        <v>1</v>
      </c>
      <c r="GF83">
        <v>-935705615</v>
      </c>
      <c r="GG83">
        <v>2</v>
      </c>
      <c r="GH83">
        <v>1</v>
      </c>
      <c r="GI83">
        <v>-2</v>
      </c>
      <c r="GJ83">
        <v>0</v>
      </c>
      <c r="GK83">
        <v>0</v>
      </c>
      <c r="GL83">
        <f t="shared" si="84"/>
        <v>0</v>
      </c>
      <c r="GM83">
        <f t="shared" si="85"/>
        <v>329</v>
      </c>
      <c r="GN83">
        <f t="shared" si="86"/>
        <v>329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3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HC83">
        <f t="shared" si="91"/>
        <v>0</v>
      </c>
      <c r="IK83">
        <v>0</v>
      </c>
    </row>
    <row r="84" spans="1:245" x14ac:dyDescent="0.25">
      <c r="A84">
        <v>17</v>
      </c>
      <c r="B84">
        <v>1</v>
      </c>
      <c r="E84" t="s">
        <v>301</v>
      </c>
      <c r="F84" t="s">
        <v>302</v>
      </c>
      <c r="G84" t="s">
        <v>303</v>
      </c>
      <c r="H84" t="s">
        <v>304</v>
      </c>
      <c r="I84">
        <f>ROUND(148/1000,9)</f>
        <v>0.14799999999999999</v>
      </c>
      <c r="J84">
        <v>0</v>
      </c>
      <c r="O84">
        <f t="shared" si="58"/>
        <v>700</v>
      </c>
      <c r="P84">
        <f t="shared" si="59"/>
        <v>700</v>
      </c>
      <c r="Q84">
        <f t="shared" si="60"/>
        <v>0</v>
      </c>
      <c r="R84">
        <f t="shared" si="61"/>
        <v>0</v>
      </c>
      <c r="S84">
        <f t="shared" si="62"/>
        <v>0</v>
      </c>
      <c r="T84">
        <f t="shared" si="63"/>
        <v>0</v>
      </c>
      <c r="U84">
        <f t="shared" si="64"/>
        <v>0</v>
      </c>
      <c r="V84">
        <f t="shared" si="65"/>
        <v>0</v>
      </c>
      <c r="W84">
        <f t="shared" si="66"/>
        <v>1</v>
      </c>
      <c r="X84">
        <f t="shared" si="67"/>
        <v>0</v>
      </c>
      <c r="Y84">
        <f t="shared" si="68"/>
        <v>0</v>
      </c>
      <c r="AA84">
        <v>25996508</v>
      </c>
      <c r="AB84">
        <f t="shared" si="69"/>
        <v>4730.6400000000003</v>
      </c>
      <c r="AC84">
        <f t="shared" si="92"/>
        <v>4730.6400000000003</v>
      </c>
      <c r="AD84">
        <f t="shared" si="93"/>
        <v>0</v>
      </c>
      <c r="AE84">
        <f t="shared" si="94"/>
        <v>0</v>
      </c>
      <c r="AF84">
        <f t="shared" si="95"/>
        <v>0</v>
      </c>
      <c r="AG84">
        <f t="shared" si="70"/>
        <v>0</v>
      </c>
      <c r="AH84">
        <f t="shared" si="96"/>
        <v>0</v>
      </c>
      <c r="AI84">
        <f t="shared" si="97"/>
        <v>0</v>
      </c>
      <c r="AJ84">
        <f t="shared" si="71"/>
        <v>9.93</v>
      </c>
      <c r="AK84">
        <v>4730.6400000000003</v>
      </c>
      <c r="AL84">
        <v>4730.6400000000003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9.93</v>
      </c>
      <c r="AT84">
        <v>0</v>
      </c>
      <c r="AU84">
        <v>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3</v>
      </c>
      <c r="BI84">
        <v>2</v>
      </c>
      <c r="BJ84" t="s">
        <v>305</v>
      </c>
      <c r="BM84">
        <v>500002</v>
      </c>
      <c r="BN84">
        <v>0</v>
      </c>
      <c r="BO84" t="s">
        <v>3</v>
      </c>
      <c r="BP84">
        <v>0</v>
      </c>
      <c r="BQ84">
        <v>12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0</v>
      </c>
      <c r="CA84">
        <v>0</v>
      </c>
      <c r="CE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72"/>
        <v>700</v>
      </c>
      <c r="CQ84">
        <f t="shared" si="73"/>
        <v>4730.6400000000003</v>
      </c>
      <c r="CR84">
        <f t="shared" si="74"/>
        <v>0</v>
      </c>
      <c r="CS84">
        <f t="shared" si="75"/>
        <v>0</v>
      </c>
      <c r="CT84">
        <f t="shared" si="76"/>
        <v>0</v>
      </c>
      <c r="CU84">
        <f t="shared" si="77"/>
        <v>0</v>
      </c>
      <c r="CV84">
        <f t="shared" si="78"/>
        <v>0</v>
      </c>
      <c r="CW84">
        <f t="shared" si="79"/>
        <v>0</v>
      </c>
      <c r="CX84">
        <f t="shared" si="80"/>
        <v>9.93</v>
      </c>
      <c r="CY84">
        <f t="shared" si="81"/>
        <v>0</v>
      </c>
      <c r="CZ84">
        <f t="shared" si="82"/>
        <v>0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304</v>
      </c>
      <c r="DW84" t="s">
        <v>306</v>
      </c>
      <c r="DX84">
        <v>1</v>
      </c>
      <c r="EE84">
        <v>25605903</v>
      </c>
      <c r="EF84">
        <v>12</v>
      </c>
      <c r="EG84" t="s">
        <v>26</v>
      </c>
      <c r="EH84">
        <v>0</v>
      </c>
      <c r="EI84" t="s">
        <v>3</v>
      </c>
      <c r="EJ84">
        <v>2</v>
      </c>
      <c r="EK84">
        <v>500002</v>
      </c>
      <c r="EL84" t="s">
        <v>27</v>
      </c>
      <c r="EM84" t="s">
        <v>28</v>
      </c>
      <c r="EO84" t="s">
        <v>3</v>
      </c>
      <c r="EQ84">
        <v>0</v>
      </c>
      <c r="ER84">
        <v>4730.6400000000003</v>
      </c>
      <c r="ES84">
        <v>4730.6400000000003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FQ84">
        <v>0</v>
      </c>
      <c r="FR84">
        <f t="shared" si="83"/>
        <v>0</v>
      </c>
      <c r="FS84">
        <v>0</v>
      </c>
      <c r="FX84">
        <v>0</v>
      </c>
      <c r="FY84">
        <v>0</v>
      </c>
      <c r="GA84" t="s">
        <v>3</v>
      </c>
      <c r="GD84">
        <v>1</v>
      </c>
      <c r="GF84">
        <v>-340027480</v>
      </c>
      <c r="GG84">
        <v>2</v>
      </c>
      <c r="GH84">
        <v>1</v>
      </c>
      <c r="GI84">
        <v>-2</v>
      </c>
      <c r="GJ84">
        <v>0</v>
      </c>
      <c r="GK84">
        <v>0</v>
      </c>
      <c r="GL84">
        <f t="shared" si="84"/>
        <v>0</v>
      </c>
      <c r="GM84">
        <f t="shared" si="85"/>
        <v>700</v>
      </c>
      <c r="GN84">
        <f t="shared" si="86"/>
        <v>0</v>
      </c>
      <c r="GO84">
        <f t="shared" si="87"/>
        <v>700</v>
      </c>
      <c r="GP84">
        <f t="shared" si="88"/>
        <v>0</v>
      </c>
      <c r="GR84">
        <v>0</v>
      </c>
      <c r="GS84">
        <v>3</v>
      </c>
      <c r="GT84">
        <v>0</v>
      </c>
      <c r="GU84" t="s">
        <v>3</v>
      </c>
      <c r="GV84">
        <f t="shared" si="89"/>
        <v>0</v>
      </c>
      <c r="GW84">
        <v>1</v>
      </c>
      <c r="GX84">
        <f t="shared" si="90"/>
        <v>0</v>
      </c>
      <c r="HA84">
        <v>0</v>
      </c>
      <c r="HB84">
        <v>0</v>
      </c>
      <c r="HC84">
        <f t="shared" si="91"/>
        <v>0</v>
      </c>
      <c r="IK84">
        <v>0</v>
      </c>
    </row>
    <row r="85" spans="1:245" x14ac:dyDescent="0.25">
      <c r="A85">
        <v>17</v>
      </c>
      <c r="B85">
        <v>1</v>
      </c>
      <c r="E85" t="s">
        <v>307</v>
      </c>
      <c r="F85" t="s">
        <v>308</v>
      </c>
      <c r="G85" t="s">
        <v>309</v>
      </c>
      <c r="H85" t="s">
        <v>304</v>
      </c>
      <c r="I85">
        <f>ROUND(72/1000,9)</f>
        <v>7.1999999999999995E-2</v>
      </c>
      <c r="J85">
        <v>0</v>
      </c>
      <c r="O85">
        <f t="shared" si="58"/>
        <v>488</v>
      </c>
      <c r="P85">
        <f t="shared" si="59"/>
        <v>488</v>
      </c>
      <c r="Q85">
        <f t="shared" si="60"/>
        <v>0</v>
      </c>
      <c r="R85">
        <f t="shared" si="61"/>
        <v>0</v>
      </c>
      <c r="S85">
        <f t="shared" si="62"/>
        <v>0</v>
      </c>
      <c r="T85">
        <f t="shared" si="63"/>
        <v>0</v>
      </c>
      <c r="U85">
        <f t="shared" si="64"/>
        <v>0</v>
      </c>
      <c r="V85">
        <f t="shared" si="65"/>
        <v>0</v>
      </c>
      <c r="W85">
        <f t="shared" si="66"/>
        <v>1</v>
      </c>
      <c r="X85">
        <f t="shared" si="67"/>
        <v>0</v>
      </c>
      <c r="Y85">
        <f t="shared" si="68"/>
        <v>0</v>
      </c>
      <c r="AA85">
        <v>25996508</v>
      </c>
      <c r="AB85">
        <f t="shared" si="69"/>
        <v>6775.08</v>
      </c>
      <c r="AC85">
        <f t="shared" si="92"/>
        <v>6775.08</v>
      </c>
      <c r="AD85">
        <f t="shared" si="93"/>
        <v>0</v>
      </c>
      <c r="AE85">
        <f t="shared" si="94"/>
        <v>0</v>
      </c>
      <c r="AF85">
        <f t="shared" si="95"/>
        <v>0</v>
      </c>
      <c r="AG85">
        <f t="shared" si="70"/>
        <v>0</v>
      </c>
      <c r="AH85">
        <f t="shared" si="96"/>
        <v>0</v>
      </c>
      <c r="AI85">
        <f t="shared" si="97"/>
        <v>0</v>
      </c>
      <c r="AJ85">
        <f t="shared" si="71"/>
        <v>14.22</v>
      </c>
      <c r="AK85">
        <v>6775.08</v>
      </c>
      <c r="AL85">
        <v>6775.08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14.22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2</v>
      </c>
      <c r="BJ85" t="s">
        <v>310</v>
      </c>
      <c r="BM85">
        <v>500002</v>
      </c>
      <c r="BN85">
        <v>0</v>
      </c>
      <c r="BO85" t="s">
        <v>3</v>
      </c>
      <c r="BP85">
        <v>0</v>
      </c>
      <c r="BQ85">
        <v>12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2"/>
        <v>488</v>
      </c>
      <c r="CQ85">
        <f t="shared" si="73"/>
        <v>6775.08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14.22</v>
      </c>
      <c r="CY85">
        <f t="shared" si="81"/>
        <v>0</v>
      </c>
      <c r="CZ85">
        <f t="shared" si="82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304</v>
      </c>
      <c r="DW85" t="s">
        <v>306</v>
      </c>
      <c r="DX85">
        <v>1</v>
      </c>
      <c r="EE85">
        <v>25605903</v>
      </c>
      <c r="EF85">
        <v>12</v>
      </c>
      <c r="EG85" t="s">
        <v>26</v>
      </c>
      <c r="EH85">
        <v>0</v>
      </c>
      <c r="EI85" t="s">
        <v>3</v>
      </c>
      <c r="EJ85">
        <v>2</v>
      </c>
      <c r="EK85">
        <v>500002</v>
      </c>
      <c r="EL85" t="s">
        <v>27</v>
      </c>
      <c r="EM85" t="s">
        <v>28</v>
      </c>
      <c r="EO85" t="s">
        <v>3</v>
      </c>
      <c r="EQ85">
        <v>0</v>
      </c>
      <c r="ER85">
        <v>6775.08</v>
      </c>
      <c r="ES85">
        <v>6775.08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FQ85">
        <v>0</v>
      </c>
      <c r="FR85">
        <f t="shared" si="83"/>
        <v>0</v>
      </c>
      <c r="FS85">
        <v>0</v>
      </c>
      <c r="FX85">
        <v>0</v>
      </c>
      <c r="FY85">
        <v>0</v>
      </c>
      <c r="GA85" t="s">
        <v>3</v>
      </c>
      <c r="GD85">
        <v>1</v>
      </c>
      <c r="GF85">
        <v>1278887983</v>
      </c>
      <c r="GG85">
        <v>2</v>
      </c>
      <c r="GH85">
        <v>1</v>
      </c>
      <c r="GI85">
        <v>-2</v>
      </c>
      <c r="GJ85">
        <v>0</v>
      </c>
      <c r="GK85">
        <v>0</v>
      </c>
      <c r="GL85">
        <f t="shared" si="84"/>
        <v>0</v>
      </c>
      <c r="GM85">
        <f t="shared" si="85"/>
        <v>488</v>
      </c>
      <c r="GN85">
        <f t="shared" si="86"/>
        <v>0</v>
      </c>
      <c r="GO85">
        <f t="shared" si="87"/>
        <v>488</v>
      </c>
      <c r="GP85">
        <f t="shared" si="88"/>
        <v>0</v>
      </c>
      <c r="GR85">
        <v>0</v>
      </c>
      <c r="GS85">
        <v>3</v>
      </c>
      <c r="GT85">
        <v>0</v>
      </c>
      <c r="GU85" t="s">
        <v>3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HC85">
        <f t="shared" si="91"/>
        <v>0</v>
      </c>
      <c r="IK85">
        <v>0</v>
      </c>
    </row>
    <row r="86" spans="1:245" x14ac:dyDescent="0.25">
      <c r="A86">
        <v>17</v>
      </c>
      <c r="B86">
        <v>1</v>
      </c>
      <c r="E86" t="s">
        <v>311</v>
      </c>
      <c r="F86" t="s">
        <v>312</v>
      </c>
      <c r="G86" t="s">
        <v>313</v>
      </c>
      <c r="H86" t="s">
        <v>314</v>
      </c>
      <c r="I86">
        <v>12</v>
      </c>
      <c r="J86">
        <v>0</v>
      </c>
      <c r="O86">
        <f t="shared" si="58"/>
        <v>197</v>
      </c>
      <c r="P86">
        <f t="shared" si="59"/>
        <v>197</v>
      </c>
      <c r="Q86">
        <f t="shared" si="60"/>
        <v>0</v>
      </c>
      <c r="R86">
        <f t="shared" si="61"/>
        <v>0</v>
      </c>
      <c r="S86">
        <f t="shared" si="62"/>
        <v>0</v>
      </c>
      <c r="T86">
        <f t="shared" si="63"/>
        <v>0</v>
      </c>
      <c r="U86">
        <f t="shared" si="64"/>
        <v>0</v>
      </c>
      <c r="V86">
        <f t="shared" si="65"/>
        <v>0</v>
      </c>
      <c r="W86">
        <f t="shared" si="66"/>
        <v>0</v>
      </c>
      <c r="X86">
        <f t="shared" si="67"/>
        <v>0</v>
      </c>
      <c r="Y86">
        <f t="shared" si="68"/>
        <v>0</v>
      </c>
      <c r="AA86">
        <v>25996508</v>
      </c>
      <c r="AB86">
        <f t="shared" si="69"/>
        <v>16.45</v>
      </c>
      <c r="AC86">
        <f>ROUND(16.45,2)</f>
        <v>16.45</v>
      </c>
      <c r="AD86">
        <f t="shared" si="93"/>
        <v>0</v>
      </c>
      <c r="AE86">
        <f t="shared" si="94"/>
        <v>0</v>
      </c>
      <c r="AF86">
        <f t="shared" si="95"/>
        <v>0</v>
      </c>
      <c r="AG86">
        <f t="shared" si="70"/>
        <v>0</v>
      </c>
      <c r="AH86">
        <f t="shared" si="96"/>
        <v>0</v>
      </c>
      <c r="AI86">
        <f t="shared" si="97"/>
        <v>0</v>
      </c>
      <c r="AJ86">
        <f t="shared" si="71"/>
        <v>0.01</v>
      </c>
      <c r="AK86">
        <v>9.1300000000000008</v>
      </c>
      <c r="AL86">
        <v>9.1300000000000008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0.01</v>
      </c>
      <c r="AT86">
        <v>0</v>
      </c>
      <c r="AU86">
        <v>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D86" t="s">
        <v>3</v>
      </c>
      <c r="BE86" t="s">
        <v>3</v>
      </c>
      <c r="BF86" t="s">
        <v>3</v>
      </c>
      <c r="BG86" t="s">
        <v>3</v>
      </c>
      <c r="BH86">
        <v>3</v>
      </c>
      <c r="BI86">
        <v>2</v>
      </c>
      <c r="BJ86" t="s">
        <v>315</v>
      </c>
      <c r="BM86">
        <v>500002</v>
      </c>
      <c r="BN86">
        <v>0</v>
      </c>
      <c r="BO86" t="s">
        <v>3</v>
      </c>
      <c r="BP86">
        <v>0</v>
      </c>
      <c r="BQ86">
        <v>12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0</v>
      </c>
      <c r="CA86">
        <v>0</v>
      </c>
      <c r="CE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72"/>
        <v>197</v>
      </c>
      <c r="CQ86">
        <f t="shared" si="73"/>
        <v>16.45</v>
      </c>
      <c r="CR86">
        <f t="shared" si="74"/>
        <v>0</v>
      </c>
      <c r="CS86">
        <f t="shared" si="75"/>
        <v>0</v>
      </c>
      <c r="CT86">
        <f t="shared" si="76"/>
        <v>0</v>
      </c>
      <c r="CU86">
        <f t="shared" si="77"/>
        <v>0</v>
      </c>
      <c r="CV86">
        <f t="shared" si="78"/>
        <v>0</v>
      </c>
      <c r="CW86">
        <f t="shared" si="79"/>
        <v>0</v>
      </c>
      <c r="CX86">
        <f t="shared" si="80"/>
        <v>0.01</v>
      </c>
      <c r="CY86">
        <f t="shared" si="81"/>
        <v>0</v>
      </c>
      <c r="CZ86">
        <f t="shared" si="82"/>
        <v>0</v>
      </c>
      <c r="DC86" t="s">
        <v>3</v>
      </c>
      <c r="DD86" t="s">
        <v>316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1010</v>
      </c>
      <c r="DV86" t="s">
        <v>314</v>
      </c>
      <c r="DW86" t="s">
        <v>314</v>
      </c>
      <c r="DX86">
        <v>1</v>
      </c>
      <c r="EE86">
        <v>25605903</v>
      </c>
      <c r="EF86">
        <v>12</v>
      </c>
      <c r="EG86" t="s">
        <v>26</v>
      </c>
      <c r="EH86">
        <v>0</v>
      </c>
      <c r="EI86" t="s">
        <v>3</v>
      </c>
      <c r="EJ86">
        <v>2</v>
      </c>
      <c r="EK86">
        <v>500002</v>
      </c>
      <c r="EL86" t="s">
        <v>27</v>
      </c>
      <c r="EM86" t="s">
        <v>28</v>
      </c>
      <c r="EO86" t="s">
        <v>3</v>
      </c>
      <c r="EQ86">
        <v>0</v>
      </c>
      <c r="ER86">
        <v>9.1300000000000008</v>
      </c>
      <c r="ES86">
        <v>9.1300000000000008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FQ86">
        <v>0</v>
      </c>
      <c r="FR86">
        <f t="shared" si="83"/>
        <v>0</v>
      </c>
      <c r="FS86">
        <v>0</v>
      </c>
      <c r="FX86">
        <v>0</v>
      </c>
      <c r="FY86">
        <v>0</v>
      </c>
      <c r="GA86" t="s">
        <v>3</v>
      </c>
      <c r="GD86">
        <v>1</v>
      </c>
      <c r="GF86">
        <v>-997585441</v>
      </c>
      <c r="GG86">
        <v>2</v>
      </c>
      <c r="GH86">
        <v>1</v>
      </c>
      <c r="GI86">
        <v>-2</v>
      </c>
      <c r="GJ86">
        <v>0</v>
      </c>
      <c r="GK86">
        <v>0</v>
      </c>
      <c r="GL86">
        <f t="shared" si="84"/>
        <v>0</v>
      </c>
      <c r="GM86">
        <f t="shared" si="85"/>
        <v>197</v>
      </c>
      <c r="GN86">
        <f t="shared" si="86"/>
        <v>0</v>
      </c>
      <c r="GO86">
        <f t="shared" si="87"/>
        <v>197</v>
      </c>
      <c r="GP86">
        <f t="shared" si="88"/>
        <v>0</v>
      </c>
      <c r="GR86">
        <v>0</v>
      </c>
      <c r="GS86">
        <v>3</v>
      </c>
      <c r="GT86">
        <v>0</v>
      </c>
      <c r="GU86" t="s">
        <v>3</v>
      </c>
      <c r="GV86">
        <f t="shared" si="89"/>
        <v>0</v>
      </c>
      <c r="GW86">
        <v>1</v>
      </c>
      <c r="GX86">
        <f t="shared" si="90"/>
        <v>0</v>
      </c>
      <c r="HA86">
        <v>0</v>
      </c>
      <c r="HB86">
        <v>0</v>
      </c>
      <c r="HC86">
        <f t="shared" si="91"/>
        <v>0</v>
      </c>
      <c r="IK86">
        <v>0</v>
      </c>
    </row>
    <row r="87" spans="1:245" x14ac:dyDescent="0.25">
      <c r="A87">
        <v>17</v>
      </c>
      <c r="B87">
        <v>1</v>
      </c>
      <c r="E87" t="s">
        <v>317</v>
      </c>
      <c r="F87" t="s">
        <v>312</v>
      </c>
      <c r="G87" t="s">
        <v>318</v>
      </c>
      <c r="H87" t="s">
        <v>314</v>
      </c>
      <c r="I87">
        <v>1</v>
      </c>
      <c r="J87">
        <v>0</v>
      </c>
      <c r="O87">
        <f t="shared" si="58"/>
        <v>9</v>
      </c>
      <c r="P87">
        <f t="shared" si="59"/>
        <v>9</v>
      </c>
      <c r="Q87">
        <f t="shared" si="60"/>
        <v>0</v>
      </c>
      <c r="R87">
        <f t="shared" si="61"/>
        <v>0</v>
      </c>
      <c r="S87">
        <f t="shared" si="62"/>
        <v>0</v>
      </c>
      <c r="T87">
        <f t="shared" si="63"/>
        <v>0</v>
      </c>
      <c r="U87">
        <f t="shared" si="64"/>
        <v>0</v>
      </c>
      <c r="V87">
        <f t="shared" si="65"/>
        <v>0</v>
      </c>
      <c r="W87">
        <f t="shared" si="66"/>
        <v>0</v>
      </c>
      <c r="X87">
        <f t="shared" si="67"/>
        <v>0</v>
      </c>
      <c r="Y87">
        <f t="shared" si="68"/>
        <v>0</v>
      </c>
      <c r="AA87">
        <v>25996508</v>
      </c>
      <c r="AB87">
        <f t="shared" si="69"/>
        <v>8.57</v>
      </c>
      <c r="AC87">
        <f>ROUND((ES87),2)</f>
        <v>8.57</v>
      </c>
      <c r="AD87">
        <f t="shared" si="93"/>
        <v>0</v>
      </c>
      <c r="AE87">
        <f t="shared" si="94"/>
        <v>0</v>
      </c>
      <c r="AF87">
        <f t="shared" si="95"/>
        <v>0</v>
      </c>
      <c r="AG87">
        <f t="shared" si="70"/>
        <v>0</v>
      </c>
      <c r="AH87">
        <f t="shared" si="96"/>
        <v>0</v>
      </c>
      <c r="AI87">
        <f t="shared" si="97"/>
        <v>0</v>
      </c>
      <c r="AJ87">
        <f t="shared" si="71"/>
        <v>0</v>
      </c>
      <c r="AK87">
        <v>8.57</v>
      </c>
      <c r="AL87">
        <v>8.57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2</v>
      </c>
      <c r="BJ87" t="s">
        <v>319</v>
      </c>
      <c r="BM87">
        <v>500002</v>
      </c>
      <c r="BN87">
        <v>0</v>
      </c>
      <c r="BO87" t="s">
        <v>3</v>
      </c>
      <c r="BP87">
        <v>0</v>
      </c>
      <c r="BQ87">
        <v>12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2"/>
        <v>9</v>
      </c>
      <c r="CQ87">
        <f t="shared" si="73"/>
        <v>8.57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314</v>
      </c>
      <c r="DW87" t="s">
        <v>314</v>
      </c>
      <c r="DX87">
        <v>1</v>
      </c>
      <c r="EE87">
        <v>25605903</v>
      </c>
      <c r="EF87">
        <v>12</v>
      </c>
      <c r="EG87" t="s">
        <v>26</v>
      </c>
      <c r="EH87">
        <v>0</v>
      </c>
      <c r="EI87" t="s">
        <v>3</v>
      </c>
      <c r="EJ87">
        <v>2</v>
      </c>
      <c r="EK87">
        <v>500002</v>
      </c>
      <c r="EL87" t="s">
        <v>27</v>
      </c>
      <c r="EM87" t="s">
        <v>28</v>
      </c>
      <c r="EO87" t="s">
        <v>3</v>
      </c>
      <c r="EQ87">
        <v>0</v>
      </c>
      <c r="ER87">
        <v>8.57</v>
      </c>
      <c r="ES87">
        <v>8.57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FQ87">
        <v>0</v>
      </c>
      <c r="FR87">
        <f t="shared" si="83"/>
        <v>0</v>
      </c>
      <c r="FS87">
        <v>0</v>
      </c>
      <c r="FX87">
        <v>0</v>
      </c>
      <c r="FY87">
        <v>0</v>
      </c>
      <c r="GA87" t="s">
        <v>3</v>
      </c>
      <c r="GD87">
        <v>1</v>
      </c>
      <c r="GF87">
        <v>-1112384051</v>
      </c>
      <c r="GG87">
        <v>2</v>
      </c>
      <c r="GH87">
        <v>1</v>
      </c>
      <c r="GI87">
        <v>-2</v>
      </c>
      <c r="GJ87">
        <v>0</v>
      </c>
      <c r="GK87">
        <v>0</v>
      </c>
      <c r="GL87">
        <f t="shared" si="84"/>
        <v>0</v>
      </c>
      <c r="GM87">
        <f t="shared" si="85"/>
        <v>9</v>
      </c>
      <c r="GN87">
        <f t="shared" si="86"/>
        <v>0</v>
      </c>
      <c r="GO87">
        <f t="shared" si="87"/>
        <v>9</v>
      </c>
      <c r="GP87">
        <f t="shared" si="88"/>
        <v>0</v>
      </c>
      <c r="GR87">
        <v>0</v>
      </c>
      <c r="GS87">
        <v>3</v>
      </c>
      <c r="GT87">
        <v>0</v>
      </c>
      <c r="GU87" t="s">
        <v>3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HC87">
        <f t="shared" si="91"/>
        <v>0</v>
      </c>
      <c r="IK87">
        <v>0</v>
      </c>
    </row>
    <row r="88" spans="1:245" x14ac:dyDescent="0.25">
      <c r="A88">
        <v>17</v>
      </c>
      <c r="B88">
        <v>1</v>
      </c>
      <c r="E88" t="s">
        <v>320</v>
      </c>
      <c r="F88" t="s">
        <v>321</v>
      </c>
      <c r="G88" t="s">
        <v>322</v>
      </c>
      <c r="H88" t="s">
        <v>314</v>
      </c>
      <c r="I88">
        <v>8</v>
      </c>
      <c r="J88">
        <v>0</v>
      </c>
      <c r="O88">
        <f t="shared" si="58"/>
        <v>3136</v>
      </c>
      <c r="P88">
        <f t="shared" si="59"/>
        <v>3136</v>
      </c>
      <c r="Q88">
        <f t="shared" si="60"/>
        <v>0</v>
      </c>
      <c r="R88">
        <f t="shared" si="61"/>
        <v>0</v>
      </c>
      <c r="S88">
        <f t="shared" si="62"/>
        <v>0</v>
      </c>
      <c r="T88">
        <f t="shared" si="63"/>
        <v>0</v>
      </c>
      <c r="U88">
        <f t="shared" si="64"/>
        <v>0</v>
      </c>
      <c r="V88">
        <f t="shared" si="65"/>
        <v>0</v>
      </c>
      <c r="W88">
        <f t="shared" si="66"/>
        <v>0</v>
      </c>
      <c r="X88">
        <f t="shared" si="67"/>
        <v>0</v>
      </c>
      <c r="Y88">
        <f t="shared" si="68"/>
        <v>0</v>
      </c>
      <c r="AA88">
        <v>25996508</v>
      </c>
      <c r="AB88">
        <f t="shared" ref="AB88" si="98">ROUND((AC88+AD88+AF88),2)</f>
        <v>392.05</v>
      </c>
      <c r="AC88">
        <f>ROUND(392.05,2)</f>
        <v>392.05</v>
      </c>
      <c r="AD88">
        <f t="shared" si="93"/>
        <v>0</v>
      </c>
      <c r="AE88">
        <f t="shared" si="94"/>
        <v>0</v>
      </c>
      <c r="AF88">
        <f t="shared" si="95"/>
        <v>0</v>
      </c>
      <c r="AG88">
        <f t="shared" si="70"/>
        <v>0</v>
      </c>
      <c r="AH88">
        <f t="shared" si="96"/>
        <v>0</v>
      </c>
      <c r="AI88">
        <f t="shared" si="97"/>
        <v>0</v>
      </c>
      <c r="AJ88">
        <f t="shared" si="71"/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1</v>
      </c>
      <c r="BD88" t="s">
        <v>3</v>
      </c>
      <c r="BE88" t="s">
        <v>3</v>
      </c>
      <c r="BF88" t="s">
        <v>3</v>
      </c>
      <c r="BG88" t="s">
        <v>3</v>
      </c>
      <c r="BH88">
        <v>3</v>
      </c>
      <c r="BI88">
        <v>1</v>
      </c>
      <c r="BJ88" t="s">
        <v>3</v>
      </c>
      <c r="BM88">
        <v>1100</v>
      </c>
      <c r="BN88">
        <v>0</v>
      </c>
      <c r="BO88" t="s">
        <v>3</v>
      </c>
      <c r="BP88">
        <v>0</v>
      </c>
      <c r="BQ88">
        <v>8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0</v>
      </c>
      <c r="CA88">
        <v>0</v>
      </c>
      <c r="CE88">
        <v>0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72"/>
        <v>3136</v>
      </c>
      <c r="CQ88">
        <f t="shared" si="73"/>
        <v>392.05</v>
      </c>
      <c r="CR88">
        <f t="shared" si="74"/>
        <v>0</v>
      </c>
      <c r="CS88">
        <f t="shared" si="75"/>
        <v>0</v>
      </c>
      <c r="CT88">
        <f t="shared" si="76"/>
        <v>0</v>
      </c>
      <c r="CU88">
        <f t="shared" si="77"/>
        <v>0</v>
      </c>
      <c r="CV88">
        <f t="shared" si="78"/>
        <v>0</v>
      </c>
      <c r="CW88">
        <f t="shared" si="79"/>
        <v>0</v>
      </c>
      <c r="CX88">
        <f t="shared" si="80"/>
        <v>0</v>
      </c>
      <c r="CY88">
        <f t="shared" si="81"/>
        <v>0</v>
      </c>
      <c r="CZ88">
        <f t="shared" si="82"/>
        <v>0</v>
      </c>
      <c r="DC88" t="s">
        <v>3</v>
      </c>
      <c r="DD88" t="s">
        <v>323</v>
      </c>
      <c r="DE88" t="s">
        <v>3</v>
      </c>
      <c r="DF88" t="s">
        <v>3</v>
      </c>
      <c r="DG88" t="s">
        <v>3</v>
      </c>
      <c r="DH88" t="s">
        <v>3</v>
      </c>
      <c r="DI88" t="s">
        <v>3</v>
      </c>
      <c r="DJ88" t="s">
        <v>3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1010</v>
      </c>
      <c r="DV88" t="s">
        <v>314</v>
      </c>
      <c r="DW88" t="s">
        <v>314</v>
      </c>
      <c r="DX88">
        <v>1</v>
      </c>
      <c r="EE88">
        <v>25606149</v>
      </c>
      <c r="EF88">
        <v>8</v>
      </c>
      <c r="EG88" t="s">
        <v>113</v>
      </c>
      <c r="EH88">
        <v>0</v>
      </c>
      <c r="EI88" t="s">
        <v>3</v>
      </c>
      <c r="EJ88">
        <v>1</v>
      </c>
      <c r="EK88">
        <v>1100</v>
      </c>
      <c r="EL88" t="s">
        <v>324</v>
      </c>
      <c r="EM88" t="s">
        <v>325</v>
      </c>
      <c r="EO88" t="s">
        <v>3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FQ88">
        <v>0</v>
      </c>
      <c r="FR88">
        <f t="shared" si="83"/>
        <v>0</v>
      </c>
      <c r="FS88">
        <v>0</v>
      </c>
      <c r="FX88">
        <v>0</v>
      </c>
      <c r="FY88">
        <v>0</v>
      </c>
      <c r="GA88" t="s">
        <v>3</v>
      </c>
      <c r="GD88">
        <v>1</v>
      </c>
      <c r="GF88">
        <v>1228698502</v>
      </c>
      <c r="GG88">
        <v>2</v>
      </c>
      <c r="GH88">
        <v>0</v>
      </c>
      <c r="GI88">
        <v>-2</v>
      </c>
      <c r="GJ88">
        <v>0</v>
      </c>
      <c r="GK88">
        <v>0</v>
      </c>
      <c r="GL88">
        <f t="shared" si="84"/>
        <v>0</v>
      </c>
      <c r="GM88">
        <f t="shared" si="85"/>
        <v>3136</v>
      </c>
      <c r="GN88">
        <f t="shared" si="86"/>
        <v>3136</v>
      </c>
      <c r="GO88">
        <f t="shared" si="87"/>
        <v>0</v>
      </c>
      <c r="GP88">
        <f t="shared" si="88"/>
        <v>0</v>
      </c>
      <c r="GR88">
        <v>0</v>
      </c>
      <c r="GS88">
        <v>3</v>
      </c>
      <c r="GT88">
        <v>0</v>
      </c>
      <c r="GU88" t="s">
        <v>3</v>
      </c>
      <c r="GV88">
        <f t="shared" si="89"/>
        <v>0</v>
      </c>
      <c r="GW88">
        <v>1</v>
      </c>
      <c r="GX88">
        <f t="shared" si="90"/>
        <v>0</v>
      </c>
      <c r="HA88">
        <v>0</v>
      </c>
      <c r="HB88">
        <v>0</v>
      </c>
      <c r="HC88">
        <f t="shared" si="91"/>
        <v>0</v>
      </c>
      <c r="IK88">
        <v>0</v>
      </c>
    </row>
    <row r="90" spans="1:245" x14ac:dyDescent="0.25">
      <c r="A90" s="2">
        <v>51</v>
      </c>
      <c r="B90" s="2">
        <f>B20</f>
        <v>1</v>
      </c>
      <c r="C90" s="2">
        <f>A20</f>
        <v>3</v>
      </c>
      <c r="D90" s="2">
        <f>ROW(A20)</f>
        <v>20</v>
      </c>
      <c r="E90" s="2"/>
      <c r="F90" s="2" t="str">
        <f>IF(F20&lt;&gt;"",F20,"")</f>
        <v>Новая локальная смета</v>
      </c>
      <c r="G90" s="2" t="str">
        <f>IF(G20&lt;&gt;"",G20,"")</f>
        <v>Новая локальная смета</v>
      </c>
      <c r="H90" s="2">
        <v>0</v>
      </c>
      <c r="I90" s="2"/>
      <c r="J90" s="2"/>
      <c r="K90" s="2"/>
      <c r="L90" s="2"/>
      <c r="M90" s="2"/>
      <c r="N90" s="2"/>
      <c r="O90" s="2">
        <f t="shared" ref="O90:T90" si="99">ROUND(AB90,0)</f>
        <v>46835</v>
      </c>
      <c r="P90" s="2">
        <f t="shared" si="99"/>
        <v>39867</v>
      </c>
      <c r="Q90" s="2">
        <f t="shared" si="99"/>
        <v>1924</v>
      </c>
      <c r="R90" s="2">
        <f t="shared" si="99"/>
        <v>189</v>
      </c>
      <c r="S90" s="2">
        <f t="shared" si="99"/>
        <v>5044</v>
      </c>
      <c r="T90" s="2">
        <f t="shared" si="99"/>
        <v>0</v>
      </c>
      <c r="U90" s="2">
        <f>AH90</f>
        <v>550.1048609999998</v>
      </c>
      <c r="V90" s="2">
        <f>AI90</f>
        <v>17.342444999999994</v>
      </c>
      <c r="W90" s="2">
        <f>ROUND(AJ90,0)</f>
        <v>51</v>
      </c>
      <c r="X90" s="2">
        <f>ROUND(AK90,0)</f>
        <v>4765</v>
      </c>
      <c r="Y90" s="2">
        <f>ROUND(AL90,0)</f>
        <v>2827</v>
      </c>
      <c r="Z90" s="2"/>
      <c r="AA90" s="2"/>
      <c r="AB90" s="2">
        <f>ROUND(SUMIF(AA24:AA88,"=25996508",O24:O88),0)</f>
        <v>46835</v>
      </c>
      <c r="AC90" s="2">
        <f>ROUND(SUMIF(AA24:AA88,"=25996508",P24:P88),0)</f>
        <v>39867</v>
      </c>
      <c r="AD90" s="2">
        <f>ROUND(SUMIF(AA24:AA88,"=25996508",Q24:Q88),0)</f>
        <v>1924</v>
      </c>
      <c r="AE90" s="2">
        <f>ROUND(SUMIF(AA24:AA88,"=25996508",R24:R88),0)</f>
        <v>189</v>
      </c>
      <c r="AF90" s="2">
        <f>ROUND(SUMIF(AA24:AA88,"=25996508",S24:S88),0)</f>
        <v>5044</v>
      </c>
      <c r="AG90" s="2">
        <f>ROUND(SUMIF(AA24:AA88,"=25996508",T24:T88),0)</f>
        <v>0</v>
      </c>
      <c r="AH90" s="2">
        <f>SUMIF(AA24:AA88,"=25996508",U24:U88)</f>
        <v>550.1048609999998</v>
      </c>
      <c r="AI90" s="2">
        <f>SUMIF(AA24:AA88,"=25996508",V24:V88)</f>
        <v>17.342444999999994</v>
      </c>
      <c r="AJ90" s="2">
        <f>ROUND(SUMIF(AA24:AA88,"=25996508",W24:W88),0)</f>
        <v>51</v>
      </c>
      <c r="AK90" s="2">
        <f>ROUND(SUMIF(AA24:AA88,"=25996508",X24:X88),0)</f>
        <v>4765</v>
      </c>
      <c r="AL90" s="2">
        <f>ROUND(SUMIF(AA24:AA88,"=25996508",Y24:Y88),0)</f>
        <v>2827</v>
      </c>
      <c r="AM90" s="2"/>
      <c r="AN90" s="2"/>
      <c r="AO90" s="2">
        <f t="shared" ref="AO90:BC90" si="100">ROUND(BX90,0)</f>
        <v>0</v>
      </c>
      <c r="AP90" s="2">
        <f t="shared" si="100"/>
        <v>0</v>
      </c>
      <c r="AQ90" s="2">
        <f t="shared" si="100"/>
        <v>0</v>
      </c>
      <c r="AR90" s="2">
        <f t="shared" si="100"/>
        <v>54427</v>
      </c>
      <c r="AS90" s="2">
        <f t="shared" si="100"/>
        <v>51154</v>
      </c>
      <c r="AT90" s="2">
        <f t="shared" si="100"/>
        <v>3273</v>
      </c>
      <c r="AU90" s="2">
        <f t="shared" si="100"/>
        <v>0</v>
      </c>
      <c r="AV90" s="2">
        <f t="shared" si="100"/>
        <v>39867</v>
      </c>
      <c r="AW90" s="2">
        <f t="shared" si="100"/>
        <v>39867</v>
      </c>
      <c r="AX90" s="2">
        <f t="shared" si="100"/>
        <v>0</v>
      </c>
      <c r="AY90" s="2">
        <f t="shared" si="100"/>
        <v>39867</v>
      </c>
      <c r="AZ90" s="2">
        <f t="shared" si="100"/>
        <v>0</v>
      </c>
      <c r="BA90" s="2">
        <f t="shared" si="100"/>
        <v>0</v>
      </c>
      <c r="BB90" s="2">
        <f t="shared" si="100"/>
        <v>0</v>
      </c>
      <c r="BC90" s="2">
        <f t="shared" si="100"/>
        <v>0</v>
      </c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>
        <f>ROUND(SUMIF(AA24:AA88,"=25996508",FQ24:FQ88),0)</f>
        <v>0</v>
      </c>
      <c r="BY90" s="2">
        <f>ROUND(SUMIF(AA24:AA88,"=25996508",FR24:FR88),0)</f>
        <v>0</v>
      </c>
      <c r="BZ90" s="2">
        <f>ROUND(SUMIF(AA24:AA88,"=25996508",GL24:GL88),0)</f>
        <v>0</v>
      </c>
      <c r="CA90" s="2">
        <f>ROUND(SUMIF(AA24:AA88,"=25996508",GM24:GM88),0)</f>
        <v>54427</v>
      </c>
      <c r="CB90" s="2">
        <f>ROUND(SUMIF(AA24:AA88,"=25996508",GN24:GN88),0)</f>
        <v>51154</v>
      </c>
      <c r="CC90" s="2">
        <f>ROUND(SUMIF(AA24:AA88,"=25996508",GO24:GO88),0)</f>
        <v>3273</v>
      </c>
      <c r="CD90" s="2">
        <f>ROUND(SUMIF(AA24:AA88,"=25996508",GP24:GP88),0)</f>
        <v>0</v>
      </c>
      <c r="CE90" s="2">
        <f>AC90-BX90</f>
        <v>39867</v>
      </c>
      <c r="CF90" s="2">
        <f>AC90-BY90</f>
        <v>39867</v>
      </c>
      <c r="CG90" s="2">
        <f>BX90-BZ90</f>
        <v>0</v>
      </c>
      <c r="CH90" s="2">
        <f>AC90-BX90-BY90+BZ90</f>
        <v>39867</v>
      </c>
      <c r="CI90" s="2">
        <f>BY90-BZ90</f>
        <v>0</v>
      </c>
      <c r="CJ90" s="2">
        <f>ROUND(SUMIF(AA24:AA88,"=25996508",GX24:GX88),0)</f>
        <v>0</v>
      </c>
      <c r="CK90" s="2">
        <f>ROUND(SUMIF(AA24:AA88,"=25996508",GY24:GY88),0)</f>
        <v>0</v>
      </c>
      <c r="CL90" s="2">
        <f>ROUND(SUMIF(AA24:AA88,"=25996508",GZ24:GZ88),0)</f>
        <v>0</v>
      </c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>
        <v>0</v>
      </c>
    </row>
    <row r="92" spans="1:245" x14ac:dyDescent="0.25">
      <c r="A92" s="4">
        <v>50</v>
      </c>
      <c r="B92" s="4">
        <v>0</v>
      </c>
      <c r="C92" s="4">
        <v>0</v>
      </c>
      <c r="D92" s="4">
        <v>1</v>
      </c>
      <c r="E92" s="4">
        <v>201</v>
      </c>
      <c r="F92" s="4">
        <f>ROUND(Source!O90,O92)</f>
        <v>46835</v>
      </c>
      <c r="G92" s="4" t="s">
        <v>326</v>
      </c>
      <c r="H92" s="4" t="s">
        <v>327</v>
      </c>
      <c r="I92" s="4"/>
      <c r="J92" s="4"/>
      <c r="K92" s="4">
        <v>201</v>
      </c>
      <c r="L92" s="4">
        <v>1</v>
      </c>
      <c r="M92" s="4">
        <v>3</v>
      </c>
      <c r="N92" s="4" t="s">
        <v>3</v>
      </c>
      <c r="O92" s="4">
        <v>0</v>
      </c>
      <c r="P92" s="4"/>
      <c r="Q92" s="4"/>
      <c r="R92" s="4"/>
      <c r="S92" s="4"/>
      <c r="T92" s="4"/>
      <c r="U92" s="4"/>
      <c r="V92" s="4"/>
      <c r="W92" s="4"/>
    </row>
    <row r="93" spans="1:245" x14ac:dyDescent="0.25">
      <c r="A93" s="4">
        <v>50</v>
      </c>
      <c r="B93" s="4">
        <v>0</v>
      </c>
      <c r="C93" s="4">
        <v>0</v>
      </c>
      <c r="D93" s="4">
        <v>1</v>
      </c>
      <c r="E93" s="4">
        <v>202</v>
      </c>
      <c r="F93" s="4">
        <f>ROUND(Source!P90,O93)</f>
        <v>39867</v>
      </c>
      <c r="G93" s="4" t="s">
        <v>328</v>
      </c>
      <c r="H93" s="4" t="s">
        <v>329</v>
      </c>
      <c r="I93" s="4"/>
      <c r="J93" s="4"/>
      <c r="K93" s="4">
        <v>202</v>
      </c>
      <c r="L93" s="4">
        <v>2</v>
      </c>
      <c r="M93" s="4">
        <v>3</v>
      </c>
      <c r="N93" s="4" t="s">
        <v>3</v>
      </c>
      <c r="O93" s="4">
        <v>0</v>
      </c>
      <c r="P93" s="4"/>
      <c r="Q93" s="4"/>
      <c r="R93" s="4"/>
      <c r="S93" s="4"/>
      <c r="T93" s="4"/>
      <c r="U93" s="4"/>
      <c r="V93" s="4"/>
      <c r="W93" s="4"/>
    </row>
    <row r="94" spans="1:245" x14ac:dyDescent="0.25">
      <c r="A94" s="4">
        <v>50</v>
      </c>
      <c r="B94" s="4">
        <v>0</v>
      </c>
      <c r="C94" s="4">
        <v>0</v>
      </c>
      <c r="D94" s="4">
        <v>1</v>
      </c>
      <c r="E94" s="4">
        <v>222</v>
      </c>
      <c r="F94" s="4">
        <f>ROUND(Source!AO90,O94)</f>
        <v>0</v>
      </c>
      <c r="G94" s="4" t="s">
        <v>330</v>
      </c>
      <c r="H94" s="4" t="s">
        <v>331</v>
      </c>
      <c r="I94" s="4"/>
      <c r="J94" s="4"/>
      <c r="K94" s="4">
        <v>222</v>
      </c>
      <c r="L94" s="4">
        <v>3</v>
      </c>
      <c r="M94" s="4">
        <v>3</v>
      </c>
      <c r="N94" s="4" t="s">
        <v>3</v>
      </c>
      <c r="O94" s="4">
        <v>0</v>
      </c>
      <c r="P94" s="4"/>
      <c r="Q94" s="4"/>
      <c r="R94" s="4"/>
      <c r="S94" s="4"/>
      <c r="T94" s="4"/>
      <c r="U94" s="4"/>
      <c r="V94" s="4"/>
      <c r="W94" s="4"/>
    </row>
    <row r="95" spans="1:245" x14ac:dyDescent="0.25">
      <c r="A95" s="4">
        <v>50</v>
      </c>
      <c r="B95" s="4">
        <v>0</v>
      </c>
      <c r="C95" s="4">
        <v>0</v>
      </c>
      <c r="D95" s="4">
        <v>1</v>
      </c>
      <c r="E95" s="4">
        <v>225</v>
      </c>
      <c r="F95" s="4">
        <f>ROUND(Source!AV90,O95)</f>
        <v>39867</v>
      </c>
      <c r="G95" s="4" t="s">
        <v>332</v>
      </c>
      <c r="H95" s="4" t="s">
        <v>333</v>
      </c>
      <c r="I95" s="4"/>
      <c r="J95" s="4"/>
      <c r="K95" s="4">
        <v>225</v>
      </c>
      <c r="L95" s="4">
        <v>4</v>
      </c>
      <c r="M95" s="4">
        <v>3</v>
      </c>
      <c r="N95" s="4" t="s">
        <v>3</v>
      </c>
      <c r="O95" s="4">
        <v>0</v>
      </c>
      <c r="P95" s="4"/>
      <c r="Q95" s="4"/>
      <c r="R95" s="4"/>
      <c r="S95" s="4"/>
      <c r="T95" s="4"/>
      <c r="U95" s="4"/>
      <c r="V95" s="4"/>
      <c r="W95" s="4"/>
    </row>
    <row r="96" spans="1:245" x14ac:dyDescent="0.25">
      <c r="A96" s="4">
        <v>50</v>
      </c>
      <c r="B96" s="4">
        <v>0</v>
      </c>
      <c r="C96" s="4">
        <v>0</v>
      </c>
      <c r="D96" s="4">
        <v>1</v>
      </c>
      <c r="E96" s="4">
        <v>226</v>
      </c>
      <c r="F96" s="4">
        <f>ROUND(Source!AW90,O96)</f>
        <v>39867</v>
      </c>
      <c r="G96" s="4" t="s">
        <v>334</v>
      </c>
      <c r="H96" s="4" t="s">
        <v>335</v>
      </c>
      <c r="I96" s="4"/>
      <c r="J96" s="4"/>
      <c r="K96" s="4">
        <v>226</v>
      </c>
      <c r="L96" s="4">
        <v>5</v>
      </c>
      <c r="M96" s="4">
        <v>3</v>
      </c>
      <c r="N96" s="4" t="s">
        <v>3</v>
      </c>
      <c r="O96" s="4">
        <v>0</v>
      </c>
      <c r="P96" s="4"/>
      <c r="Q96" s="4"/>
      <c r="R96" s="4"/>
      <c r="S96" s="4"/>
      <c r="T96" s="4"/>
      <c r="U96" s="4"/>
      <c r="V96" s="4"/>
      <c r="W96" s="4"/>
    </row>
    <row r="97" spans="1:23" x14ac:dyDescent="0.25">
      <c r="A97" s="4">
        <v>50</v>
      </c>
      <c r="B97" s="4">
        <v>0</v>
      </c>
      <c r="C97" s="4">
        <v>0</v>
      </c>
      <c r="D97" s="4">
        <v>1</v>
      </c>
      <c r="E97" s="4">
        <v>227</v>
      </c>
      <c r="F97" s="4">
        <f>ROUND(Source!AX90,O97)</f>
        <v>0</v>
      </c>
      <c r="G97" s="4" t="s">
        <v>336</v>
      </c>
      <c r="H97" s="4" t="s">
        <v>337</v>
      </c>
      <c r="I97" s="4"/>
      <c r="J97" s="4"/>
      <c r="K97" s="4">
        <v>227</v>
      </c>
      <c r="L97" s="4">
        <v>6</v>
      </c>
      <c r="M97" s="4">
        <v>3</v>
      </c>
      <c r="N97" s="4" t="s">
        <v>3</v>
      </c>
      <c r="O97" s="4">
        <v>0</v>
      </c>
      <c r="P97" s="4"/>
      <c r="Q97" s="4"/>
      <c r="R97" s="4"/>
      <c r="S97" s="4"/>
      <c r="T97" s="4"/>
      <c r="U97" s="4"/>
      <c r="V97" s="4"/>
      <c r="W97" s="4"/>
    </row>
    <row r="98" spans="1:23" x14ac:dyDescent="0.25">
      <c r="A98" s="4">
        <v>50</v>
      </c>
      <c r="B98" s="4">
        <v>0</v>
      </c>
      <c r="C98" s="4">
        <v>0</v>
      </c>
      <c r="D98" s="4">
        <v>1</v>
      </c>
      <c r="E98" s="4">
        <v>228</v>
      </c>
      <c r="F98" s="4">
        <f>ROUND(Source!AY90,O98)</f>
        <v>39867</v>
      </c>
      <c r="G98" s="4" t="s">
        <v>338</v>
      </c>
      <c r="H98" s="4" t="s">
        <v>339</v>
      </c>
      <c r="I98" s="4"/>
      <c r="J98" s="4"/>
      <c r="K98" s="4">
        <v>228</v>
      </c>
      <c r="L98" s="4">
        <v>7</v>
      </c>
      <c r="M98" s="4">
        <v>3</v>
      </c>
      <c r="N98" s="4" t="s">
        <v>3</v>
      </c>
      <c r="O98" s="4">
        <v>0</v>
      </c>
      <c r="P98" s="4"/>
      <c r="Q98" s="4"/>
      <c r="R98" s="4"/>
      <c r="S98" s="4"/>
      <c r="T98" s="4"/>
      <c r="U98" s="4"/>
      <c r="V98" s="4"/>
      <c r="W98" s="4"/>
    </row>
    <row r="99" spans="1:23" x14ac:dyDescent="0.25">
      <c r="A99" s="4">
        <v>50</v>
      </c>
      <c r="B99" s="4">
        <v>0</v>
      </c>
      <c r="C99" s="4">
        <v>0</v>
      </c>
      <c r="D99" s="4">
        <v>1</v>
      </c>
      <c r="E99" s="4">
        <v>216</v>
      </c>
      <c r="F99" s="4">
        <f>ROUND(Source!AP90,O99)</f>
        <v>0</v>
      </c>
      <c r="G99" s="4" t="s">
        <v>340</v>
      </c>
      <c r="H99" s="4" t="s">
        <v>341</v>
      </c>
      <c r="I99" s="4"/>
      <c r="J99" s="4"/>
      <c r="K99" s="4">
        <v>216</v>
      </c>
      <c r="L99" s="4">
        <v>8</v>
      </c>
      <c r="M99" s="4">
        <v>3</v>
      </c>
      <c r="N99" s="4" t="s">
        <v>3</v>
      </c>
      <c r="O99" s="4">
        <v>0</v>
      </c>
      <c r="P99" s="4"/>
      <c r="Q99" s="4"/>
      <c r="R99" s="4"/>
      <c r="S99" s="4"/>
      <c r="T99" s="4"/>
      <c r="U99" s="4"/>
      <c r="V99" s="4"/>
      <c r="W99" s="4"/>
    </row>
    <row r="100" spans="1:23" x14ac:dyDescent="0.25">
      <c r="A100" s="4">
        <v>50</v>
      </c>
      <c r="B100" s="4">
        <v>0</v>
      </c>
      <c r="C100" s="4">
        <v>0</v>
      </c>
      <c r="D100" s="4">
        <v>1</v>
      </c>
      <c r="E100" s="4">
        <v>223</v>
      </c>
      <c r="F100" s="4">
        <f>ROUND(Source!AQ90,O100)</f>
        <v>0</v>
      </c>
      <c r="G100" s="4" t="s">
        <v>342</v>
      </c>
      <c r="H100" s="4" t="s">
        <v>343</v>
      </c>
      <c r="I100" s="4"/>
      <c r="J100" s="4"/>
      <c r="K100" s="4">
        <v>223</v>
      </c>
      <c r="L100" s="4">
        <v>9</v>
      </c>
      <c r="M100" s="4">
        <v>3</v>
      </c>
      <c r="N100" s="4" t="s">
        <v>3</v>
      </c>
      <c r="O100" s="4">
        <v>0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5">
      <c r="A101" s="4">
        <v>50</v>
      </c>
      <c r="B101" s="4">
        <v>0</v>
      </c>
      <c r="C101" s="4">
        <v>0</v>
      </c>
      <c r="D101" s="4">
        <v>1</v>
      </c>
      <c r="E101" s="4">
        <v>229</v>
      </c>
      <c r="F101" s="4">
        <f>ROUND(Source!AZ90,O101)</f>
        <v>0</v>
      </c>
      <c r="G101" s="4" t="s">
        <v>344</v>
      </c>
      <c r="H101" s="4" t="s">
        <v>345</v>
      </c>
      <c r="I101" s="4"/>
      <c r="J101" s="4"/>
      <c r="K101" s="4">
        <v>229</v>
      </c>
      <c r="L101" s="4">
        <v>10</v>
      </c>
      <c r="M101" s="4">
        <v>3</v>
      </c>
      <c r="N101" s="4" t="s">
        <v>3</v>
      </c>
      <c r="O101" s="4">
        <v>0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5">
      <c r="A102" s="4">
        <v>50</v>
      </c>
      <c r="B102" s="4">
        <v>0</v>
      </c>
      <c r="C102" s="4">
        <v>0</v>
      </c>
      <c r="D102" s="4">
        <v>1</v>
      </c>
      <c r="E102" s="4">
        <v>203</v>
      </c>
      <c r="F102" s="4">
        <f>ROUND(Source!Q90,O102)</f>
        <v>1924</v>
      </c>
      <c r="G102" s="4" t="s">
        <v>346</v>
      </c>
      <c r="H102" s="4" t="s">
        <v>347</v>
      </c>
      <c r="I102" s="4"/>
      <c r="J102" s="4"/>
      <c r="K102" s="4">
        <v>203</v>
      </c>
      <c r="L102" s="4">
        <v>11</v>
      </c>
      <c r="M102" s="4">
        <v>3</v>
      </c>
      <c r="N102" s="4" t="s">
        <v>3</v>
      </c>
      <c r="O102" s="4">
        <v>0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5">
      <c r="A103" s="4">
        <v>50</v>
      </c>
      <c r="B103" s="4">
        <v>0</v>
      </c>
      <c r="C103" s="4">
        <v>0</v>
      </c>
      <c r="D103" s="4">
        <v>1</v>
      </c>
      <c r="E103" s="4">
        <v>231</v>
      </c>
      <c r="F103" s="4">
        <f>ROUND(Source!BB90,O103)</f>
        <v>0</v>
      </c>
      <c r="G103" s="4" t="s">
        <v>348</v>
      </c>
      <c r="H103" s="4" t="s">
        <v>349</v>
      </c>
      <c r="I103" s="4"/>
      <c r="J103" s="4"/>
      <c r="K103" s="4">
        <v>231</v>
      </c>
      <c r="L103" s="4">
        <v>12</v>
      </c>
      <c r="M103" s="4">
        <v>3</v>
      </c>
      <c r="N103" s="4" t="s">
        <v>3</v>
      </c>
      <c r="O103" s="4">
        <v>0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5">
      <c r="A104" s="4">
        <v>50</v>
      </c>
      <c r="B104" s="4">
        <v>0</v>
      </c>
      <c r="C104" s="4">
        <v>0</v>
      </c>
      <c r="D104" s="4">
        <v>1</v>
      </c>
      <c r="E104" s="4">
        <v>204</v>
      </c>
      <c r="F104" s="4">
        <f>ROUND(Source!R90,O104)</f>
        <v>189</v>
      </c>
      <c r="G104" s="4" t="s">
        <v>350</v>
      </c>
      <c r="H104" s="4" t="s">
        <v>351</v>
      </c>
      <c r="I104" s="4"/>
      <c r="J104" s="4"/>
      <c r="K104" s="4">
        <v>204</v>
      </c>
      <c r="L104" s="4">
        <v>13</v>
      </c>
      <c r="M104" s="4">
        <v>3</v>
      </c>
      <c r="N104" s="4" t="s">
        <v>3</v>
      </c>
      <c r="O104" s="4">
        <v>0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5">
      <c r="A105" s="4">
        <v>50</v>
      </c>
      <c r="B105" s="4">
        <v>0</v>
      </c>
      <c r="C105" s="4">
        <v>0</v>
      </c>
      <c r="D105" s="4">
        <v>1</v>
      </c>
      <c r="E105" s="4">
        <v>205</v>
      </c>
      <c r="F105" s="4">
        <f>ROUND(Source!S90,O105)</f>
        <v>5044</v>
      </c>
      <c r="G105" s="4" t="s">
        <v>352</v>
      </c>
      <c r="H105" s="4" t="s">
        <v>353</v>
      </c>
      <c r="I105" s="4"/>
      <c r="J105" s="4"/>
      <c r="K105" s="4">
        <v>205</v>
      </c>
      <c r="L105" s="4">
        <v>14</v>
      </c>
      <c r="M105" s="4">
        <v>3</v>
      </c>
      <c r="N105" s="4" t="s">
        <v>3</v>
      </c>
      <c r="O105" s="4">
        <v>0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5">
      <c r="A106" s="4">
        <v>50</v>
      </c>
      <c r="B106" s="4">
        <v>0</v>
      </c>
      <c r="C106" s="4">
        <v>0</v>
      </c>
      <c r="D106" s="4">
        <v>1</v>
      </c>
      <c r="E106" s="4">
        <v>232</v>
      </c>
      <c r="F106" s="4">
        <f>ROUND(Source!BC90,O106)</f>
        <v>0</v>
      </c>
      <c r="G106" s="4" t="s">
        <v>354</v>
      </c>
      <c r="H106" s="4" t="s">
        <v>355</v>
      </c>
      <c r="I106" s="4"/>
      <c r="J106" s="4"/>
      <c r="K106" s="4">
        <v>232</v>
      </c>
      <c r="L106" s="4">
        <v>15</v>
      </c>
      <c r="M106" s="4">
        <v>3</v>
      </c>
      <c r="N106" s="4" t="s">
        <v>3</v>
      </c>
      <c r="O106" s="4">
        <v>0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5">
      <c r="A107" s="4">
        <v>50</v>
      </c>
      <c r="B107" s="4">
        <v>0</v>
      </c>
      <c r="C107" s="4">
        <v>0</v>
      </c>
      <c r="D107" s="4">
        <v>1</v>
      </c>
      <c r="E107" s="4">
        <v>214</v>
      </c>
      <c r="F107" s="4">
        <f>ROUND(Source!AS90,O107)</f>
        <v>51154</v>
      </c>
      <c r="G107" s="4" t="s">
        <v>356</v>
      </c>
      <c r="H107" s="4" t="s">
        <v>357</v>
      </c>
      <c r="I107" s="4"/>
      <c r="J107" s="4"/>
      <c r="K107" s="4">
        <v>214</v>
      </c>
      <c r="L107" s="4">
        <v>16</v>
      </c>
      <c r="M107" s="4">
        <v>3</v>
      </c>
      <c r="N107" s="4" t="s">
        <v>3</v>
      </c>
      <c r="O107" s="4">
        <v>0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5">
      <c r="A108" s="4">
        <v>50</v>
      </c>
      <c r="B108" s="4">
        <v>0</v>
      </c>
      <c r="C108" s="4">
        <v>0</v>
      </c>
      <c r="D108" s="4">
        <v>1</v>
      </c>
      <c r="E108" s="4">
        <v>215</v>
      </c>
      <c r="F108" s="4">
        <f>ROUND(Source!AT90,O108)</f>
        <v>3273</v>
      </c>
      <c r="G108" s="4" t="s">
        <v>358</v>
      </c>
      <c r="H108" s="4" t="s">
        <v>359</v>
      </c>
      <c r="I108" s="4"/>
      <c r="J108" s="4"/>
      <c r="K108" s="4">
        <v>215</v>
      </c>
      <c r="L108" s="4">
        <v>17</v>
      </c>
      <c r="M108" s="4">
        <v>3</v>
      </c>
      <c r="N108" s="4" t="s">
        <v>3</v>
      </c>
      <c r="O108" s="4">
        <v>0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5">
      <c r="A109" s="4">
        <v>50</v>
      </c>
      <c r="B109" s="4">
        <v>0</v>
      </c>
      <c r="C109" s="4">
        <v>0</v>
      </c>
      <c r="D109" s="4">
        <v>1</v>
      </c>
      <c r="E109" s="4">
        <v>217</v>
      </c>
      <c r="F109" s="4">
        <f>ROUND(Source!AU90,O109)</f>
        <v>0</v>
      </c>
      <c r="G109" s="4" t="s">
        <v>360</v>
      </c>
      <c r="H109" s="4" t="s">
        <v>361</v>
      </c>
      <c r="I109" s="4"/>
      <c r="J109" s="4"/>
      <c r="K109" s="4">
        <v>217</v>
      </c>
      <c r="L109" s="4">
        <v>18</v>
      </c>
      <c r="M109" s="4">
        <v>3</v>
      </c>
      <c r="N109" s="4" t="s">
        <v>3</v>
      </c>
      <c r="O109" s="4">
        <v>0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5">
      <c r="A110" s="4">
        <v>50</v>
      </c>
      <c r="B110" s="4">
        <v>0</v>
      </c>
      <c r="C110" s="4">
        <v>0</v>
      </c>
      <c r="D110" s="4">
        <v>1</v>
      </c>
      <c r="E110" s="4">
        <v>230</v>
      </c>
      <c r="F110" s="4">
        <f>ROUND(Source!BA90,O110)</f>
        <v>0</v>
      </c>
      <c r="G110" s="4" t="s">
        <v>362</v>
      </c>
      <c r="H110" s="4" t="s">
        <v>363</v>
      </c>
      <c r="I110" s="4"/>
      <c r="J110" s="4"/>
      <c r="K110" s="4">
        <v>230</v>
      </c>
      <c r="L110" s="4">
        <v>19</v>
      </c>
      <c r="M110" s="4">
        <v>3</v>
      </c>
      <c r="N110" s="4" t="s">
        <v>3</v>
      </c>
      <c r="O110" s="4">
        <v>0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5">
      <c r="A111" s="4">
        <v>50</v>
      </c>
      <c r="B111" s="4">
        <v>0</v>
      </c>
      <c r="C111" s="4">
        <v>0</v>
      </c>
      <c r="D111" s="4">
        <v>1</v>
      </c>
      <c r="E111" s="4">
        <v>206</v>
      </c>
      <c r="F111" s="4">
        <f>ROUND(Source!T90,O111)</f>
        <v>0</v>
      </c>
      <c r="G111" s="4" t="s">
        <v>364</v>
      </c>
      <c r="H111" s="4" t="s">
        <v>365</v>
      </c>
      <c r="I111" s="4"/>
      <c r="J111" s="4"/>
      <c r="K111" s="4">
        <v>206</v>
      </c>
      <c r="L111" s="4">
        <v>20</v>
      </c>
      <c r="M111" s="4">
        <v>3</v>
      </c>
      <c r="N111" s="4" t="s">
        <v>3</v>
      </c>
      <c r="O111" s="4">
        <v>0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5">
      <c r="A112" s="4">
        <v>50</v>
      </c>
      <c r="B112" s="4">
        <v>0</v>
      </c>
      <c r="C112" s="4">
        <v>0</v>
      </c>
      <c r="D112" s="4">
        <v>1</v>
      </c>
      <c r="E112" s="4">
        <v>207</v>
      </c>
      <c r="F112" s="4">
        <f>ROUND(Source!U90,O112)</f>
        <v>550.1</v>
      </c>
      <c r="G112" s="4" t="s">
        <v>366</v>
      </c>
      <c r="H112" s="4" t="s">
        <v>367</v>
      </c>
      <c r="I112" s="4"/>
      <c r="J112" s="4"/>
      <c r="K112" s="4">
        <v>207</v>
      </c>
      <c r="L112" s="4">
        <v>21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06" x14ac:dyDescent="0.25">
      <c r="A113" s="4">
        <v>50</v>
      </c>
      <c r="B113" s="4">
        <v>0</v>
      </c>
      <c r="C113" s="4">
        <v>0</v>
      </c>
      <c r="D113" s="4">
        <v>1</v>
      </c>
      <c r="E113" s="4">
        <v>208</v>
      </c>
      <c r="F113" s="4">
        <f>ROUND(Source!V90,O113)</f>
        <v>17.34</v>
      </c>
      <c r="G113" s="4" t="s">
        <v>368</v>
      </c>
      <c r="H113" s="4" t="s">
        <v>369</v>
      </c>
      <c r="I113" s="4"/>
      <c r="J113" s="4"/>
      <c r="K113" s="4">
        <v>208</v>
      </c>
      <c r="L113" s="4">
        <v>22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06" x14ac:dyDescent="0.25">
      <c r="A114" s="4">
        <v>50</v>
      </c>
      <c r="B114" s="4">
        <v>0</v>
      </c>
      <c r="C114" s="4">
        <v>0</v>
      </c>
      <c r="D114" s="4">
        <v>1</v>
      </c>
      <c r="E114" s="4">
        <v>209</v>
      </c>
      <c r="F114" s="4">
        <f>ROUND(Source!W90,O114)</f>
        <v>51</v>
      </c>
      <c r="G114" s="4" t="s">
        <v>370</v>
      </c>
      <c r="H114" s="4" t="s">
        <v>371</v>
      </c>
      <c r="I114" s="4"/>
      <c r="J114" s="4"/>
      <c r="K114" s="4">
        <v>209</v>
      </c>
      <c r="L114" s="4">
        <v>23</v>
      </c>
      <c r="M114" s="4">
        <v>3</v>
      </c>
      <c r="N114" s="4" t="s">
        <v>3</v>
      </c>
      <c r="O114" s="4">
        <v>0</v>
      </c>
      <c r="P114" s="4"/>
      <c r="Q114" s="4"/>
      <c r="R114" s="4"/>
      <c r="S114" s="4"/>
      <c r="T114" s="4"/>
      <c r="U114" s="4"/>
      <c r="V114" s="4"/>
      <c r="W114" s="4"/>
    </row>
    <row r="115" spans="1:206" x14ac:dyDescent="0.25">
      <c r="A115" s="4">
        <v>50</v>
      </c>
      <c r="B115" s="4">
        <v>0</v>
      </c>
      <c r="C115" s="4">
        <v>0</v>
      </c>
      <c r="D115" s="4">
        <v>1</v>
      </c>
      <c r="E115" s="4">
        <v>210</v>
      </c>
      <c r="F115" s="4">
        <f>ROUND(Source!X90,O115)</f>
        <v>4765</v>
      </c>
      <c r="G115" s="4" t="s">
        <v>372</v>
      </c>
      <c r="H115" s="4" t="s">
        <v>373</v>
      </c>
      <c r="I115" s="4"/>
      <c r="J115" s="4"/>
      <c r="K115" s="4">
        <v>210</v>
      </c>
      <c r="L115" s="4">
        <v>24</v>
      </c>
      <c r="M115" s="4">
        <v>3</v>
      </c>
      <c r="N115" s="4" t="s">
        <v>3</v>
      </c>
      <c r="O115" s="4">
        <v>0</v>
      </c>
      <c r="P115" s="4"/>
      <c r="Q115" s="4"/>
      <c r="R115" s="4"/>
      <c r="S115" s="4"/>
      <c r="T115" s="4"/>
      <c r="U115" s="4"/>
      <c r="V115" s="4"/>
      <c r="W115" s="4"/>
    </row>
    <row r="116" spans="1:206" x14ac:dyDescent="0.25">
      <c r="A116" s="4">
        <v>50</v>
      </c>
      <c r="B116" s="4">
        <v>0</v>
      </c>
      <c r="C116" s="4">
        <v>0</v>
      </c>
      <c r="D116" s="4">
        <v>1</v>
      </c>
      <c r="E116" s="4">
        <v>211</v>
      </c>
      <c r="F116" s="4">
        <f>ROUND(Source!Y90,O116)</f>
        <v>2827</v>
      </c>
      <c r="G116" s="4" t="s">
        <v>374</v>
      </c>
      <c r="H116" s="4" t="s">
        <v>375</v>
      </c>
      <c r="I116" s="4"/>
      <c r="J116" s="4"/>
      <c r="K116" s="4">
        <v>211</v>
      </c>
      <c r="L116" s="4">
        <v>25</v>
      </c>
      <c r="M116" s="4">
        <v>3</v>
      </c>
      <c r="N116" s="4" t="s">
        <v>3</v>
      </c>
      <c r="O116" s="4">
        <v>0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25">
      <c r="A117" s="4">
        <v>50</v>
      </c>
      <c r="B117" s="4">
        <v>0</v>
      </c>
      <c r="C117" s="4">
        <v>0</v>
      </c>
      <c r="D117" s="4">
        <v>1</v>
      </c>
      <c r="E117" s="4">
        <v>0</v>
      </c>
      <c r="F117" s="4">
        <f>ROUND(Source!AR90,O117)</f>
        <v>54427</v>
      </c>
      <c r="G117" s="4" t="s">
        <v>376</v>
      </c>
      <c r="H117" s="4" t="s">
        <v>377</v>
      </c>
      <c r="I117" s="4"/>
      <c r="J117" s="4"/>
      <c r="K117" s="4">
        <v>224</v>
      </c>
      <c r="L117" s="4">
        <v>26</v>
      </c>
      <c r="M117" s="4">
        <v>3</v>
      </c>
      <c r="N117" s="4" t="s">
        <v>3</v>
      </c>
      <c r="O117" s="4">
        <v>0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25">
      <c r="A118" s="4">
        <v>50</v>
      </c>
      <c r="B118" s="4">
        <v>1</v>
      </c>
      <c r="C118" s="4">
        <v>0</v>
      </c>
      <c r="D118" s="4">
        <v>2</v>
      </c>
      <c r="E118" s="4">
        <v>0</v>
      </c>
      <c r="F118" s="4">
        <f>ROUND(F92,O118)</f>
        <v>46835</v>
      </c>
      <c r="G118" s="4" t="s">
        <v>378</v>
      </c>
      <c r="H118" s="4" t="s">
        <v>379</v>
      </c>
      <c r="I118" s="4"/>
      <c r="J118" s="4"/>
      <c r="K118" s="4">
        <v>212</v>
      </c>
      <c r="L118" s="4">
        <v>27</v>
      </c>
      <c r="M118" s="4">
        <v>0</v>
      </c>
      <c r="N118" s="4" t="s">
        <v>3</v>
      </c>
      <c r="O118" s="4">
        <v>0</v>
      </c>
      <c r="P118" s="4"/>
      <c r="Q118" s="4"/>
      <c r="R118" s="4"/>
      <c r="S118" s="4"/>
      <c r="T118" s="4"/>
      <c r="U118" s="4"/>
      <c r="V118" s="4"/>
      <c r="W118" s="4"/>
    </row>
    <row r="119" spans="1:206" x14ac:dyDescent="0.25">
      <c r="A119" s="4">
        <v>50</v>
      </c>
      <c r="B119" s="4">
        <v>1</v>
      </c>
      <c r="C119" s="4">
        <v>0</v>
      </c>
      <c r="D119" s="4">
        <v>2</v>
      </c>
      <c r="E119" s="4">
        <v>0</v>
      </c>
      <c r="F119" s="4">
        <f>ROUND(F115*0.94,O119)</f>
        <v>4479</v>
      </c>
      <c r="G119" s="4" t="s">
        <v>380</v>
      </c>
      <c r="H119" s="4" t="s">
        <v>381</v>
      </c>
      <c r="I119" s="4"/>
      <c r="J119" s="4"/>
      <c r="K119" s="4">
        <v>212</v>
      </c>
      <c r="L119" s="4">
        <v>28</v>
      </c>
      <c r="M119" s="4">
        <v>0</v>
      </c>
      <c r="N119" s="4" t="s">
        <v>3</v>
      </c>
      <c r="O119" s="4">
        <v>0</v>
      </c>
      <c r="P119" s="4"/>
      <c r="Q119" s="4"/>
      <c r="R119" s="4"/>
      <c r="S119" s="4"/>
      <c r="T119" s="4"/>
      <c r="U119" s="4"/>
      <c r="V119" s="4"/>
      <c r="W119" s="4"/>
    </row>
    <row r="120" spans="1:206" x14ac:dyDescent="0.25">
      <c r="A120" s="4">
        <v>50</v>
      </c>
      <c r="B120" s="4">
        <v>1</v>
      </c>
      <c r="C120" s="4">
        <v>0</v>
      </c>
      <c r="D120" s="4">
        <v>2</v>
      </c>
      <c r="E120" s="4">
        <v>0</v>
      </c>
      <c r="F120" s="4">
        <f>ROUND(F116*0.9,O120)</f>
        <v>2544</v>
      </c>
      <c r="G120" s="4" t="s">
        <v>382</v>
      </c>
      <c r="H120" s="4" t="s">
        <v>383</v>
      </c>
      <c r="I120" s="4"/>
      <c r="J120" s="4"/>
      <c r="K120" s="4">
        <v>212</v>
      </c>
      <c r="L120" s="4">
        <v>29</v>
      </c>
      <c r="M120" s="4">
        <v>0</v>
      </c>
      <c r="N120" s="4" t="s">
        <v>3</v>
      </c>
      <c r="O120" s="4">
        <v>0</v>
      </c>
      <c r="P120" s="4"/>
      <c r="Q120" s="4"/>
      <c r="R120" s="4"/>
      <c r="S120" s="4"/>
      <c r="T120" s="4"/>
      <c r="U120" s="4"/>
      <c r="V120" s="4"/>
      <c r="W120" s="4"/>
    </row>
    <row r="121" spans="1:206" x14ac:dyDescent="0.25">
      <c r="A121" s="4">
        <v>50</v>
      </c>
      <c r="B121" s="4">
        <v>1</v>
      </c>
      <c r="C121" s="4">
        <v>0</v>
      </c>
      <c r="D121" s="4">
        <v>2</v>
      </c>
      <c r="E121" s="4">
        <v>0</v>
      </c>
      <c r="F121" s="4">
        <f>ROUND(F118+F119+F120,O121)</f>
        <v>53858</v>
      </c>
      <c r="G121" s="4" t="s">
        <v>384</v>
      </c>
      <c r="H121" s="4" t="s">
        <v>385</v>
      </c>
      <c r="I121" s="4"/>
      <c r="J121" s="4"/>
      <c r="K121" s="4">
        <v>212</v>
      </c>
      <c r="L121" s="4">
        <v>30</v>
      </c>
      <c r="M121" s="4">
        <v>0</v>
      </c>
      <c r="N121" s="4" t="s">
        <v>3</v>
      </c>
      <c r="O121" s="4">
        <v>0</v>
      </c>
      <c r="P121" s="4"/>
      <c r="Q121" s="4"/>
      <c r="R121" s="4"/>
      <c r="S121" s="4"/>
      <c r="T121" s="4"/>
      <c r="U121" s="4"/>
      <c r="V121" s="4"/>
      <c r="W121" s="4"/>
    </row>
    <row r="122" spans="1:206" x14ac:dyDescent="0.25">
      <c r="A122" s="4">
        <v>50</v>
      </c>
      <c r="B122" s="4">
        <v>1</v>
      </c>
      <c r="C122" s="4">
        <v>0</v>
      </c>
      <c r="D122" s="4">
        <v>2</v>
      </c>
      <c r="E122" s="4">
        <v>0</v>
      </c>
      <c r="F122" s="4">
        <f>ROUND(F121*7.04,O122)</f>
        <v>379160</v>
      </c>
      <c r="G122" s="4" t="s">
        <v>386</v>
      </c>
      <c r="H122" s="4" t="s">
        <v>387</v>
      </c>
      <c r="I122" s="4"/>
      <c r="J122" s="4"/>
      <c r="K122" s="4">
        <v>212</v>
      </c>
      <c r="L122" s="4">
        <v>31</v>
      </c>
      <c r="M122" s="4">
        <v>0</v>
      </c>
      <c r="N122" s="4" t="s">
        <v>3</v>
      </c>
      <c r="O122" s="4">
        <v>0</v>
      </c>
      <c r="P122" s="4"/>
      <c r="Q122" s="4"/>
      <c r="R122" s="4"/>
      <c r="S122" s="4"/>
      <c r="T122" s="4"/>
      <c r="U122" s="4"/>
      <c r="V122" s="4"/>
      <c r="W122" s="4"/>
    </row>
    <row r="123" spans="1:206" x14ac:dyDescent="0.25">
      <c r="A123" s="4">
        <v>50</v>
      </c>
      <c r="B123" s="4">
        <v>1</v>
      </c>
      <c r="C123" s="4">
        <v>0</v>
      </c>
      <c r="D123" s="4">
        <v>2</v>
      </c>
      <c r="E123" s="4">
        <v>0</v>
      </c>
      <c r="F123" s="4">
        <f>ROUND((F96+F102-F104+F119*0.1712+F120*0.15)*7.04*0.2,O123)</f>
        <v>60193</v>
      </c>
      <c r="G123" s="4" t="s">
        <v>388</v>
      </c>
      <c r="H123" s="4" t="s">
        <v>389</v>
      </c>
      <c r="I123" s="4"/>
      <c r="J123" s="4"/>
      <c r="K123" s="4">
        <v>212</v>
      </c>
      <c r="L123" s="4">
        <v>32</v>
      </c>
      <c r="M123" s="4">
        <v>0</v>
      </c>
      <c r="N123" s="4" t="s">
        <v>3</v>
      </c>
      <c r="O123" s="4">
        <v>0</v>
      </c>
      <c r="P123" s="4"/>
      <c r="Q123" s="4"/>
      <c r="R123" s="4"/>
      <c r="S123" s="4"/>
      <c r="T123" s="4"/>
      <c r="U123" s="4"/>
      <c r="V123" s="4"/>
      <c r="W123" s="4"/>
    </row>
    <row r="124" spans="1:206" x14ac:dyDescent="0.25">
      <c r="A124" s="4">
        <v>50</v>
      </c>
      <c r="B124" s="4">
        <v>1</v>
      </c>
      <c r="C124" s="4">
        <v>0</v>
      </c>
      <c r="D124" s="4">
        <v>2</v>
      </c>
      <c r="E124" s="4">
        <v>224</v>
      </c>
      <c r="F124" s="4">
        <f>ROUND(F122+F123,O124)</f>
        <v>439353</v>
      </c>
      <c r="G124" s="4" t="s">
        <v>390</v>
      </c>
      <c r="H124" s="4" t="s">
        <v>391</v>
      </c>
      <c r="I124" s="4"/>
      <c r="J124" s="4"/>
      <c r="K124" s="4">
        <v>212</v>
      </c>
      <c r="L124" s="4">
        <v>33</v>
      </c>
      <c r="M124" s="4">
        <v>0</v>
      </c>
      <c r="N124" s="4" t="s">
        <v>3</v>
      </c>
      <c r="O124" s="4">
        <v>0</v>
      </c>
      <c r="P124" s="4"/>
      <c r="Q124" s="4"/>
      <c r="R124" s="4"/>
      <c r="S124" s="4"/>
      <c r="T124" s="4"/>
      <c r="U124" s="4"/>
      <c r="V124" s="4"/>
      <c r="W124" s="4"/>
    </row>
    <row r="126" spans="1:206" x14ac:dyDescent="0.25">
      <c r="A126" s="2">
        <v>51</v>
      </c>
      <c r="B126" s="2">
        <f>B12</f>
        <v>184</v>
      </c>
      <c r="C126" s="2">
        <f>A12</f>
        <v>1</v>
      </c>
      <c r="D126" s="2">
        <f>ROW(A12)</f>
        <v>12</v>
      </c>
      <c r="E126" s="2"/>
      <c r="F126" s="2" t="str">
        <f>IF(F12&lt;&gt;"",F12,"")</f>
        <v>СОШ Кагальник 8,45х6</v>
      </c>
      <c r="G126" s="2" t="str">
        <f>IF(G12&lt;&gt;"",G12,"")</f>
        <v>ВАА Точка Роста 2 каб</v>
      </c>
      <c r="H126" s="2">
        <v>0</v>
      </c>
      <c r="I126" s="2"/>
      <c r="J126" s="2"/>
      <c r="K126" s="2"/>
      <c r="L126" s="2"/>
      <c r="M126" s="2"/>
      <c r="N126" s="2"/>
      <c r="O126" s="2">
        <f t="shared" ref="O126:T126" si="101">ROUND(O90,0)</f>
        <v>46835</v>
      </c>
      <c r="P126" s="2">
        <f t="shared" si="101"/>
        <v>39867</v>
      </c>
      <c r="Q126" s="2">
        <f t="shared" si="101"/>
        <v>1924</v>
      </c>
      <c r="R126" s="2">
        <f t="shared" si="101"/>
        <v>189</v>
      </c>
      <c r="S126" s="2">
        <f t="shared" si="101"/>
        <v>5044</v>
      </c>
      <c r="T126" s="2">
        <f t="shared" si="101"/>
        <v>0</v>
      </c>
      <c r="U126" s="2">
        <f>U90</f>
        <v>550.1048609999998</v>
      </c>
      <c r="V126" s="2">
        <f>V90</f>
        <v>17.342444999999994</v>
      </c>
      <c r="W126" s="2">
        <f>ROUND(W90,0)</f>
        <v>51</v>
      </c>
      <c r="X126" s="2">
        <f>ROUND(X90,0)</f>
        <v>4765</v>
      </c>
      <c r="Y126" s="2">
        <f>ROUND(Y90,0)</f>
        <v>2827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>
        <f t="shared" ref="AO126:BC126" si="102">ROUND(AO90,0)</f>
        <v>0</v>
      </c>
      <c r="AP126" s="2">
        <f t="shared" si="102"/>
        <v>0</v>
      </c>
      <c r="AQ126" s="2">
        <f t="shared" si="102"/>
        <v>0</v>
      </c>
      <c r="AR126" s="2">
        <f t="shared" si="102"/>
        <v>54427</v>
      </c>
      <c r="AS126" s="2">
        <f t="shared" si="102"/>
        <v>51154</v>
      </c>
      <c r="AT126" s="2">
        <f t="shared" si="102"/>
        <v>3273</v>
      </c>
      <c r="AU126" s="2">
        <f t="shared" si="102"/>
        <v>0</v>
      </c>
      <c r="AV126" s="2">
        <f t="shared" si="102"/>
        <v>39867</v>
      </c>
      <c r="AW126" s="2">
        <f t="shared" si="102"/>
        <v>39867</v>
      </c>
      <c r="AX126" s="2">
        <f t="shared" si="102"/>
        <v>0</v>
      </c>
      <c r="AY126" s="2">
        <f t="shared" si="102"/>
        <v>39867</v>
      </c>
      <c r="AZ126" s="2">
        <f t="shared" si="102"/>
        <v>0</v>
      </c>
      <c r="BA126" s="2">
        <f t="shared" si="102"/>
        <v>0</v>
      </c>
      <c r="BB126" s="2">
        <f t="shared" si="102"/>
        <v>0</v>
      </c>
      <c r="BC126" s="2">
        <f t="shared" si="102"/>
        <v>0</v>
      </c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>
        <v>0</v>
      </c>
    </row>
    <row r="128" spans="1:206" x14ac:dyDescent="0.25">
      <c r="A128" s="4">
        <v>50</v>
      </c>
      <c r="B128" s="4">
        <v>0</v>
      </c>
      <c r="C128" s="4">
        <v>0</v>
      </c>
      <c r="D128" s="4">
        <v>1</v>
      </c>
      <c r="E128" s="4">
        <v>201</v>
      </c>
      <c r="F128" s="4">
        <f>ROUND(Source!O126,O128)</f>
        <v>46835</v>
      </c>
      <c r="G128" s="4" t="s">
        <v>326</v>
      </c>
      <c r="H128" s="4" t="s">
        <v>327</v>
      </c>
      <c r="I128" s="4"/>
      <c r="J128" s="4"/>
      <c r="K128" s="4">
        <v>201</v>
      </c>
      <c r="L128" s="4">
        <v>1</v>
      </c>
      <c r="M128" s="4">
        <v>3</v>
      </c>
      <c r="N128" s="4" t="s">
        <v>3</v>
      </c>
      <c r="O128" s="4">
        <v>0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5">
      <c r="A129" s="4">
        <v>50</v>
      </c>
      <c r="B129" s="4">
        <v>0</v>
      </c>
      <c r="C129" s="4">
        <v>0</v>
      </c>
      <c r="D129" s="4">
        <v>1</v>
      </c>
      <c r="E129" s="4">
        <v>202</v>
      </c>
      <c r="F129" s="4">
        <f>ROUND(Source!P126,O129)</f>
        <v>39867</v>
      </c>
      <c r="G129" s="4" t="s">
        <v>328</v>
      </c>
      <c r="H129" s="4" t="s">
        <v>329</v>
      </c>
      <c r="I129" s="4"/>
      <c r="J129" s="4"/>
      <c r="K129" s="4">
        <v>202</v>
      </c>
      <c r="L129" s="4">
        <v>2</v>
      </c>
      <c r="M129" s="4">
        <v>3</v>
      </c>
      <c r="N129" s="4" t="s">
        <v>3</v>
      </c>
      <c r="O129" s="4">
        <v>0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5">
      <c r="A130" s="4">
        <v>50</v>
      </c>
      <c r="B130" s="4">
        <v>0</v>
      </c>
      <c r="C130" s="4">
        <v>0</v>
      </c>
      <c r="D130" s="4">
        <v>1</v>
      </c>
      <c r="E130" s="4">
        <v>222</v>
      </c>
      <c r="F130" s="4">
        <f>ROUND(Source!AO126,O130)</f>
        <v>0</v>
      </c>
      <c r="G130" s="4" t="s">
        <v>330</v>
      </c>
      <c r="H130" s="4" t="s">
        <v>331</v>
      </c>
      <c r="I130" s="4"/>
      <c r="J130" s="4"/>
      <c r="K130" s="4">
        <v>222</v>
      </c>
      <c r="L130" s="4">
        <v>3</v>
      </c>
      <c r="M130" s="4">
        <v>3</v>
      </c>
      <c r="N130" s="4" t="s">
        <v>3</v>
      </c>
      <c r="O130" s="4">
        <v>0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5">
      <c r="A131" s="4">
        <v>50</v>
      </c>
      <c r="B131" s="4">
        <v>0</v>
      </c>
      <c r="C131" s="4">
        <v>0</v>
      </c>
      <c r="D131" s="4">
        <v>1</v>
      </c>
      <c r="E131" s="4">
        <v>225</v>
      </c>
      <c r="F131" s="4">
        <f>ROUND(Source!AV126,O131)</f>
        <v>39867</v>
      </c>
      <c r="G131" s="4" t="s">
        <v>332</v>
      </c>
      <c r="H131" s="4" t="s">
        <v>333</v>
      </c>
      <c r="I131" s="4"/>
      <c r="J131" s="4"/>
      <c r="K131" s="4">
        <v>225</v>
      </c>
      <c r="L131" s="4">
        <v>4</v>
      </c>
      <c r="M131" s="4">
        <v>3</v>
      </c>
      <c r="N131" s="4" t="s">
        <v>3</v>
      </c>
      <c r="O131" s="4">
        <v>0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5">
      <c r="A132" s="4">
        <v>50</v>
      </c>
      <c r="B132" s="4">
        <v>0</v>
      </c>
      <c r="C132" s="4">
        <v>0</v>
      </c>
      <c r="D132" s="4">
        <v>1</v>
      </c>
      <c r="E132" s="4">
        <v>226</v>
      </c>
      <c r="F132" s="4">
        <f>ROUND(Source!AW126,O132)</f>
        <v>39867</v>
      </c>
      <c r="G132" s="4" t="s">
        <v>334</v>
      </c>
      <c r="H132" s="4" t="s">
        <v>335</v>
      </c>
      <c r="I132" s="4"/>
      <c r="J132" s="4"/>
      <c r="K132" s="4">
        <v>226</v>
      </c>
      <c r="L132" s="4">
        <v>5</v>
      </c>
      <c r="M132" s="4">
        <v>3</v>
      </c>
      <c r="N132" s="4" t="s">
        <v>3</v>
      </c>
      <c r="O132" s="4">
        <v>0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5">
      <c r="A133" s="4">
        <v>50</v>
      </c>
      <c r="B133" s="4">
        <v>0</v>
      </c>
      <c r="C133" s="4">
        <v>0</v>
      </c>
      <c r="D133" s="4">
        <v>1</v>
      </c>
      <c r="E133" s="4">
        <v>227</v>
      </c>
      <c r="F133" s="4">
        <f>ROUND(Source!AX126,O133)</f>
        <v>0</v>
      </c>
      <c r="G133" s="4" t="s">
        <v>336</v>
      </c>
      <c r="H133" s="4" t="s">
        <v>337</v>
      </c>
      <c r="I133" s="4"/>
      <c r="J133" s="4"/>
      <c r="K133" s="4">
        <v>227</v>
      </c>
      <c r="L133" s="4">
        <v>6</v>
      </c>
      <c r="M133" s="4">
        <v>3</v>
      </c>
      <c r="N133" s="4" t="s">
        <v>3</v>
      </c>
      <c r="O133" s="4">
        <v>0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5">
      <c r="A134" s="4">
        <v>50</v>
      </c>
      <c r="B134" s="4">
        <v>0</v>
      </c>
      <c r="C134" s="4">
        <v>0</v>
      </c>
      <c r="D134" s="4">
        <v>1</v>
      </c>
      <c r="E134" s="4">
        <v>228</v>
      </c>
      <c r="F134" s="4">
        <f>ROUND(Source!AY126,O134)</f>
        <v>39867</v>
      </c>
      <c r="G134" s="4" t="s">
        <v>338</v>
      </c>
      <c r="H134" s="4" t="s">
        <v>339</v>
      </c>
      <c r="I134" s="4"/>
      <c r="J134" s="4"/>
      <c r="K134" s="4">
        <v>228</v>
      </c>
      <c r="L134" s="4">
        <v>7</v>
      </c>
      <c r="M134" s="4">
        <v>3</v>
      </c>
      <c r="N134" s="4" t="s">
        <v>3</v>
      </c>
      <c r="O134" s="4">
        <v>0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5">
      <c r="A135" s="4">
        <v>50</v>
      </c>
      <c r="B135" s="4">
        <v>0</v>
      </c>
      <c r="C135" s="4">
        <v>0</v>
      </c>
      <c r="D135" s="4">
        <v>1</v>
      </c>
      <c r="E135" s="4">
        <v>216</v>
      </c>
      <c r="F135" s="4">
        <f>ROUND(Source!AP126,O135)</f>
        <v>0</v>
      </c>
      <c r="G135" s="4" t="s">
        <v>340</v>
      </c>
      <c r="H135" s="4" t="s">
        <v>341</v>
      </c>
      <c r="I135" s="4"/>
      <c r="J135" s="4"/>
      <c r="K135" s="4">
        <v>216</v>
      </c>
      <c r="L135" s="4">
        <v>8</v>
      </c>
      <c r="M135" s="4">
        <v>3</v>
      </c>
      <c r="N135" s="4" t="s">
        <v>3</v>
      </c>
      <c r="O135" s="4">
        <v>0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5">
      <c r="A136" s="4">
        <v>50</v>
      </c>
      <c r="B136" s="4">
        <v>0</v>
      </c>
      <c r="C136" s="4">
        <v>0</v>
      </c>
      <c r="D136" s="4">
        <v>1</v>
      </c>
      <c r="E136" s="4">
        <v>223</v>
      </c>
      <c r="F136" s="4">
        <f>ROUND(Source!AQ126,O136)</f>
        <v>0</v>
      </c>
      <c r="G136" s="4" t="s">
        <v>342</v>
      </c>
      <c r="H136" s="4" t="s">
        <v>343</v>
      </c>
      <c r="I136" s="4"/>
      <c r="J136" s="4"/>
      <c r="K136" s="4">
        <v>223</v>
      </c>
      <c r="L136" s="4">
        <v>9</v>
      </c>
      <c r="M136" s="4">
        <v>3</v>
      </c>
      <c r="N136" s="4" t="s">
        <v>3</v>
      </c>
      <c r="O136" s="4">
        <v>0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5">
      <c r="A137" s="4">
        <v>50</v>
      </c>
      <c r="B137" s="4">
        <v>0</v>
      </c>
      <c r="C137" s="4">
        <v>0</v>
      </c>
      <c r="D137" s="4">
        <v>1</v>
      </c>
      <c r="E137" s="4">
        <v>229</v>
      </c>
      <c r="F137" s="4">
        <f>ROUND(Source!AZ126,O137)</f>
        <v>0</v>
      </c>
      <c r="G137" s="4" t="s">
        <v>344</v>
      </c>
      <c r="H137" s="4" t="s">
        <v>345</v>
      </c>
      <c r="I137" s="4"/>
      <c r="J137" s="4"/>
      <c r="K137" s="4">
        <v>229</v>
      </c>
      <c r="L137" s="4">
        <v>10</v>
      </c>
      <c r="M137" s="4">
        <v>3</v>
      </c>
      <c r="N137" s="4" t="s">
        <v>3</v>
      </c>
      <c r="O137" s="4">
        <v>0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5">
      <c r="A138" s="4">
        <v>50</v>
      </c>
      <c r="B138" s="4">
        <v>0</v>
      </c>
      <c r="C138" s="4">
        <v>0</v>
      </c>
      <c r="D138" s="4">
        <v>1</v>
      </c>
      <c r="E138" s="4">
        <v>203</v>
      </c>
      <c r="F138" s="4">
        <f>ROUND(Source!Q126,O138)</f>
        <v>1924</v>
      </c>
      <c r="G138" s="4" t="s">
        <v>346</v>
      </c>
      <c r="H138" s="4" t="s">
        <v>347</v>
      </c>
      <c r="I138" s="4"/>
      <c r="J138" s="4"/>
      <c r="K138" s="4">
        <v>203</v>
      </c>
      <c r="L138" s="4">
        <v>11</v>
      </c>
      <c r="M138" s="4">
        <v>3</v>
      </c>
      <c r="N138" s="4" t="s">
        <v>3</v>
      </c>
      <c r="O138" s="4">
        <v>0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5">
      <c r="A139" s="4">
        <v>50</v>
      </c>
      <c r="B139" s="4">
        <v>0</v>
      </c>
      <c r="C139" s="4">
        <v>0</v>
      </c>
      <c r="D139" s="4">
        <v>1</v>
      </c>
      <c r="E139" s="4">
        <v>231</v>
      </c>
      <c r="F139" s="4">
        <f>ROUND(Source!BB126,O139)</f>
        <v>0</v>
      </c>
      <c r="G139" s="4" t="s">
        <v>348</v>
      </c>
      <c r="H139" s="4" t="s">
        <v>349</v>
      </c>
      <c r="I139" s="4"/>
      <c r="J139" s="4"/>
      <c r="K139" s="4">
        <v>231</v>
      </c>
      <c r="L139" s="4">
        <v>12</v>
      </c>
      <c r="M139" s="4">
        <v>3</v>
      </c>
      <c r="N139" s="4" t="s">
        <v>3</v>
      </c>
      <c r="O139" s="4">
        <v>0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5">
      <c r="A140" s="4">
        <v>50</v>
      </c>
      <c r="B140" s="4">
        <v>0</v>
      </c>
      <c r="C140" s="4">
        <v>0</v>
      </c>
      <c r="D140" s="4">
        <v>1</v>
      </c>
      <c r="E140" s="4">
        <v>204</v>
      </c>
      <c r="F140" s="4">
        <f>ROUND(Source!R126,O140)</f>
        <v>189</v>
      </c>
      <c r="G140" s="4" t="s">
        <v>350</v>
      </c>
      <c r="H140" s="4" t="s">
        <v>351</v>
      </c>
      <c r="I140" s="4"/>
      <c r="J140" s="4"/>
      <c r="K140" s="4">
        <v>204</v>
      </c>
      <c r="L140" s="4">
        <v>13</v>
      </c>
      <c r="M140" s="4">
        <v>3</v>
      </c>
      <c r="N140" s="4" t="s">
        <v>3</v>
      </c>
      <c r="O140" s="4">
        <v>0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5">
      <c r="A141" s="4">
        <v>50</v>
      </c>
      <c r="B141" s="4">
        <v>0</v>
      </c>
      <c r="C141" s="4">
        <v>0</v>
      </c>
      <c r="D141" s="4">
        <v>1</v>
      </c>
      <c r="E141" s="4">
        <v>205</v>
      </c>
      <c r="F141" s="4">
        <f>ROUND(Source!S126,O141)</f>
        <v>5044</v>
      </c>
      <c r="G141" s="4" t="s">
        <v>352</v>
      </c>
      <c r="H141" s="4" t="s">
        <v>353</v>
      </c>
      <c r="I141" s="4"/>
      <c r="J141" s="4"/>
      <c r="K141" s="4">
        <v>205</v>
      </c>
      <c r="L141" s="4">
        <v>14</v>
      </c>
      <c r="M141" s="4">
        <v>3</v>
      </c>
      <c r="N141" s="4" t="s">
        <v>3</v>
      </c>
      <c r="O141" s="4">
        <v>0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5">
      <c r="A142" s="4">
        <v>50</v>
      </c>
      <c r="B142" s="4">
        <v>0</v>
      </c>
      <c r="C142" s="4">
        <v>0</v>
      </c>
      <c r="D142" s="4">
        <v>1</v>
      </c>
      <c r="E142" s="4">
        <v>232</v>
      </c>
      <c r="F142" s="4">
        <f>ROUND(Source!BC126,O142)</f>
        <v>0</v>
      </c>
      <c r="G142" s="4" t="s">
        <v>354</v>
      </c>
      <c r="H142" s="4" t="s">
        <v>355</v>
      </c>
      <c r="I142" s="4"/>
      <c r="J142" s="4"/>
      <c r="K142" s="4">
        <v>232</v>
      </c>
      <c r="L142" s="4">
        <v>15</v>
      </c>
      <c r="M142" s="4">
        <v>3</v>
      </c>
      <c r="N142" s="4" t="s">
        <v>3</v>
      </c>
      <c r="O142" s="4">
        <v>0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5">
      <c r="A143" s="4">
        <v>50</v>
      </c>
      <c r="B143" s="4">
        <v>0</v>
      </c>
      <c r="C143" s="4">
        <v>0</v>
      </c>
      <c r="D143" s="4">
        <v>1</v>
      </c>
      <c r="E143" s="4">
        <v>214</v>
      </c>
      <c r="F143" s="4">
        <f>ROUND(Source!AS126,O143)</f>
        <v>51154</v>
      </c>
      <c r="G143" s="4" t="s">
        <v>356</v>
      </c>
      <c r="H143" s="4" t="s">
        <v>357</v>
      </c>
      <c r="I143" s="4"/>
      <c r="J143" s="4"/>
      <c r="K143" s="4">
        <v>214</v>
      </c>
      <c r="L143" s="4">
        <v>16</v>
      </c>
      <c r="M143" s="4">
        <v>3</v>
      </c>
      <c r="N143" s="4" t="s">
        <v>3</v>
      </c>
      <c r="O143" s="4">
        <v>0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5">
      <c r="A144" s="4">
        <v>50</v>
      </c>
      <c r="B144" s="4">
        <v>0</v>
      </c>
      <c r="C144" s="4">
        <v>0</v>
      </c>
      <c r="D144" s="4">
        <v>1</v>
      </c>
      <c r="E144" s="4">
        <v>215</v>
      </c>
      <c r="F144" s="4">
        <f>ROUND(Source!AT126,O144)</f>
        <v>3273</v>
      </c>
      <c r="G144" s="4" t="s">
        <v>358</v>
      </c>
      <c r="H144" s="4" t="s">
        <v>359</v>
      </c>
      <c r="I144" s="4"/>
      <c r="J144" s="4"/>
      <c r="K144" s="4">
        <v>215</v>
      </c>
      <c r="L144" s="4">
        <v>17</v>
      </c>
      <c r="M144" s="4">
        <v>3</v>
      </c>
      <c r="N144" s="4" t="s">
        <v>3</v>
      </c>
      <c r="O144" s="4">
        <v>0</v>
      </c>
      <c r="P144" s="4"/>
      <c r="Q144" s="4"/>
      <c r="R144" s="4"/>
      <c r="S144" s="4"/>
      <c r="T144" s="4"/>
      <c r="U144" s="4"/>
      <c r="V144" s="4"/>
      <c r="W144" s="4"/>
    </row>
    <row r="145" spans="1:23" x14ac:dyDescent="0.25">
      <c r="A145" s="4">
        <v>50</v>
      </c>
      <c r="B145" s="4">
        <v>0</v>
      </c>
      <c r="C145" s="4">
        <v>0</v>
      </c>
      <c r="D145" s="4">
        <v>1</v>
      </c>
      <c r="E145" s="4">
        <v>217</v>
      </c>
      <c r="F145" s="4">
        <f>ROUND(Source!AU126,O145)</f>
        <v>0</v>
      </c>
      <c r="G145" s="4" t="s">
        <v>360</v>
      </c>
      <c r="H145" s="4" t="s">
        <v>361</v>
      </c>
      <c r="I145" s="4"/>
      <c r="J145" s="4"/>
      <c r="K145" s="4">
        <v>217</v>
      </c>
      <c r="L145" s="4">
        <v>18</v>
      </c>
      <c r="M145" s="4">
        <v>3</v>
      </c>
      <c r="N145" s="4" t="s">
        <v>3</v>
      </c>
      <c r="O145" s="4">
        <v>0</v>
      </c>
      <c r="P145" s="4"/>
      <c r="Q145" s="4"/>
      <c r="R145" s="4"/>
      <c r="S145" s="4"/>
      <c r="T145" s="4"/>
      <c r="U145" s="4"/>
      <c r="V145" s="4"/>
      <c r="W145" s="4"/>
    </row>
    <row r="146" spans="1:23" x14ac:dyDescent="0.25">
      <c r="A146" s="4">
        <v>50</v>
      </c>
      <c r="B146" s="4">
        <v>0</v>
      </c>
      <c r="C146" s="4">
        <v>0</v>
      </c>
      <c r="D146" s="4">
        <v>1</v>
      </c>
      <c r="E146" s="4">
        <v>230</v>
      </c>
      <c r="F146" s="4">
        <f>ROUND(Source!BA126,O146)</f>
        <v>0</v>
      </c>
      <c r="G146" s="4" t="s">
        <v>362</v>
      </c>
      <c r="H146" s="4" t="s">
        <v>363</v>
      </c>
      <c r="I146" s="4"/>
      <c r="J146" s="4"/>
      <c r="K146" s="4">
        <v>230</v>
      </c>
      <c r="L146" s="4">
        <v>19</v>
      </c>
      <c r="M146" s="4">
        <v>3</v>
      </c>
      <c r="N146" s="4" t="s">
        <v>3</v>
      </c>
      <c r="O146" s="4">
        <v>0</v>
      </c>
      <c r="P146" s="4"/>
      <c r="Q146" s="4"/>
      <c r="R146" s="4"/>
      <c r="S146" s="4"/>
      <c r="T146" s="4"/>
      <c r="U146" s="4"/>
      <c r="V146" s="4"/>
      <c r="W146" s="4"/>
    </row>
    <row r="147" spans="1:23" x14ac:dyDescent="0.25">
      <c r="A147" s="4">
        <v>50</v>
      </c>
      <c r="B147" s="4">
        <v>0</v>
      </c>
      <c r="C147" s="4">
        <v>0</v>
      </c>
      <c r="D147" s="4">
        <v>1</v>
      </c>
      <c r="E147" s="4">
        <v>206</v>
      </c>
      <c r="F147" s="4">
        <f>ROUND(Source!T126,O147)</f>
        <v>0</v>
      </c>
      <c r="G147" s="4" t="s">
        <v>364</v>
      </c>
      <c r="H147" s="4" t="s">
        <v>365</v>
      </c>
      <c r="I147" s="4"/>
      <c r="J147" s="4"/>
      <c r="K147" s="4">
        <v>206</v>
      </c>
      <c r="L147" s="4">
        <v>20</v>
      </c>
      <c r="M147" s="4">
        <v>3</v>
      </c>
      <c r="N147" s="4" t="s">
        <v>3</v>
      </c>
      <c r="O147" s="4">
        <v>0</v>
      </c>
      <c r="P147" s="4"/>
      <c r="Q147" s="4"/>
      <c r="R147" s="4"/>
      <c r="S147" s="4"/>
      <c r="T147" s="4"/>
      <c r="U147" s="4"/>
      <c r="V147" s="4"/>
      <c r="W147" s="4"/>
    </row>
    <row r="148" spans="1:23" x14ac:dyDescent="0.25">
      <c r="A148" s="4">
        <v>50</v>
      </c>
      <c r="B148" s="4">
        <v>0</v>
      </c>
      <c r="C148" s="4">
        <v>0</v>
      </c>
      <c r="D148" s="4">
        <v>1</v>
      </c>
      <c r="E148" s="4">
        <v>207</v>
      </c>
      <c r="F148" s="4">
        <f>Source!U126</f>
        <v>550.1048609999998</v>
      </c>
      <c r="G148" s="4" t="s">
        <v>366</v>
      </c>
      <c r="H148" s="4" t="s">
        <v>367</v>
      </c>
      <c r="I148" s="4"/>
      <c r="J148" s="4"/>
      <c r="K148" s="4">
        <v>207</v>
      </c>
      <c r="L148" s="4">
        <v>21</v>
      </c>
      <c r="M148" s="4">
        <v>3</v>
      </c>
      <c r="N148" s="4" t="s">
        <v>3</v>
      </c>
      <c r="O148" s="4">
        <v>-1</v>
      </c>
      <c r="P148" s="4"/>
      <c r="Q148" s="4"/>
      <c r="R148" s="4"/>
      <c r="S148" s="4"/>
      <c r="T148" s="4"/>
      <c r="U148" s="4"/>
      <c r="V148" s="4"/>
      <c r="W148" s="4"/>
    </row>
    <row r="149" spans="1:23" x14ac:dyDescent="0.25">
      <c r="A149" s="4">
        <v>50</v>
      </c>
      <c r="B149" s="4">
        <v>0</v>
      </c>
      <c r="C149" s="4">
        <v>0</v>
      </c>
      <c r="D149" s="4">
        <v>1</v>
      </c>
      <c r="E149" s="4">
        <v>208</v>
      </c>
      <c r="F149" s="4">
        <f>Source!V126</f>
        <v>17.342444999999994</v>
      </c>
      <c r="G149" s="4" t="s">
        <v>368</v>
      </c>
      <c r="H149" s="4" t="s">
        <v>369</v>
      </c>
      <c r="I149" s="4"/>
      <c r="J149" s="4"/>
      <c r="K149" s="4">
        <v>208</v>
      </c>
      <c r="L149" s="4">
        <v>22</v>
      </c>
      <c r="M149" s="4">
        <v>3</v>
      </c>
      <c r="N149" s="4" t="s">
        <v>3</v>
      </c>
      <c r="O149" s="4">
        <v>-1</v>
      </c>
      <c r="P149" s="4"/>
      <c r="Q149" s="4"/>
      <c r="R149" s="4"/>
      <c r="S149" s="4"/>
      <c r="T149" s="4"/>
      <c r="U149" s="4"/>
      <c r="V149" s="4"/>
      <c r="W149" s="4"/>
    </row>
    <row r="150" spans="1:23" x14ac:dyDescent="0.25">
      <c r="A150" s="4">
        <v>50</v>
      </c>
      <c r="B150" s="4">
        <v>0</v>
      </c>
      <c r="C150" s="4">
        <v>0</v>
      </c>
      <c r="D150" s="4">
        <v>1</v>
      </c>
      <c r="E150" s="4">
        <v>209</v>
      </c>
      <c r="F150" s="4">
        <f>ROUND(Source!W126,O150)</f>
        <v>51</v>
      </c>
      <c r="G150" s="4" t="s">
        <v>370</v>
      </c>
      <c r="H150" s="4" t="s">
        <v>371</v>
      </c>
      <c r="I150" s="4"/>
      <c r="J150" s="4"/>
      <c r="K150" s="4">
        <v>209</v>
      </c>
      <c r="L150" s="4">
        <v>23</v>
      </c>
      <c r="M150" s="4">
        <v>3</v>
      </c>
      <c r="N150" s="4" t="s">
        <v>3</v>
      </c>
      <c r="O150" s="4">
        <v>0</v>
      </c>
      <c r="P150" s="4"/>
      <c r="Q150" s="4"/>
      <c r="R150" s="4"/>
      <c r="S150" s="4"/>
      <c r="T150" s="4"/>
      <c r="U150" s="4"/>
      <c r="V150" s="4"/>
      <c r="W150" s="4"/>
    </row>
    <row r="151" spans="1:23" x14ac:dyDescent="0.25">
      <c r="A151" s="4">
        <v>50</v>
      </c>
      <c r="B151" s="4">
        <v>0</v>
      </c>
      <c r="C151" s="4">
        <v>0</v>
      </c>
      <c r="D151" s="4">
        <v>1</v>
      </c>
      <c r="E151" s="4">
        <v>210</v>
      </c>
      <c r="F151" s="4">
        <f>ROUND(Source!X126,O151)</f>
        <v>4765</v>
      </c>
      <c r="G151" s="4" t="s">
        <v>372</v>
      </c>
      <c r="H151" s="4" t="s">
        <v>373</v>
      </c>
      <c r="I151" s="4"/>
      <c r="J151" s="4"/>
      <c r="K151" s="4">
        <v>210</v>
      </c>
      <c r="L151" s="4">
        <v>24</v>
      </c>
      <c r="M151" s="4">
        <v>3</v>
      </c>
      <c r="N151" s="4" t="s">
        <v>3</v>
      </c>
      <c r="O151" s="4">
        <v>0</v>
      </c>
      <c r="P151" s="4"/>
      <c r="Q151" s="4"/>
      <c r="R151" s="4"/>
      <c r="S151" s="4"/>
      <c r="T151" s="4"/>
      <c r="U151" s="4"/>
      <c r="V151" s="4"/>
      <c r="W151" s="4"/>
    </row>
    <row r="152" spans="1:23" x14ac:dyDescent="0.25">
      <c r="A152" s="4">
        <v>50</v>
      </c>
      <c r="B152" s="4">
        <v>0</v>
      </c>
      <c r="C152" s="4">
        <v>0</v>
      </c>
      <c r="D152" s="4">
        <v>1</v>
      </c>
      <c r="E152" s="4">
        <v>211</v>
      </c>
      <c r="F152" s="4">
        <f>ROUND(Source!Y126,O152)</f>
        <v>2827</v>
      </c>
      <c r="G152" s="4" t="s">
        <v>374</v>
      </c>
      <c r="H152" s="4" t="s">
        <v>375</v>
      </c>
      <c r="I152" s="4"/>
      <c r="J152" s="4"/>
      <c r="K152" s="4">
        <v>211</v>
      </c>
      <c r="L152" s="4">
        <v>25</v>
      </c>
      <c r="M152" s="4">
        <v>3</v>
      </c>
      <c r="N152" s="4" t="s">
        <v>3</v>
      </c>
      <c r="O152" s="4">
        <v>0</v>
      </c>
      <c r="P152" s="4"/>
      <c r="Q152" s="4"/>
      <c r="R152" s="4"/>
      <c r="S152" s="4"/>
      <c r="T152" s="4"/>
      <c r="U152" s="4"/>
      <c r="V152" s="4"/>
      <c r="W152" s="4"/>
    </row>
    <row r="153" spans="1:23" x14ac:dyDescent="0.25">
      <c r="A153" s="4">
        <v>50</v>
      </c>
      <c r="B153" s="4">
        <v>0</v>
      </c>
      <c r="C153" s="4">
        <v>0</v>
      </c>
      <c r="D153" s="4">
        <v>1</v>
      </c>
      <c r="E153" s="4">
        <v>224</v>
      </c>
      <c r="F153" s="4">
        <f>ROUND(Source!AR126,O153)</f>
        <v>54427</v>
      </c>
      <c r="G153" s="4" t="s">
        <v>376</v>
      </c>
      <c r="H153" s="4" t="s">
        <v>377</v>
      </c>
      <c r="I153" s="4"/>
      <c r="J153" s="4"/>
      <c r="K153" s="4">
        <v>224</v>
      </c>
      <c r="L153" s="4">
        <v>26</v>
      </c>
      <c r="M153" s="4">
        <v>3</v>
      </c>
      <c r="N153" s="4" t="s">
        <v>3</v>
      </c>
      <c r="O153" s="4">
        <v>0</v>
      </c>
      <c r="P153" s="4"/>
      <c r="Q153" s="4"/>
      <c r="R153" s="4"/>
      <c r="S153" s="4"/>
      <c r="T153" s="4"/>
      <c r="U153" s="4"/>
      <c r="V153" s="4"/>
      <c r="W153" s="4"/>
    </row>
    <row r="156" spans="1:23" x14ac:dyDescent="0.25">
      <c r="A156">
        <v>70</v>
      </c>
      <c r="B156">
        <v>1</v>
      </c>
      <c r="D156">
        <v>1</v>
      </c>
      <c r="E156" t="s">
        <v>392</v>
      </c>
      <c r="F156" t="s">
        <v>393</v>
      </c>
      <c r="G156">
        <v>0</v>
      </c>
      <c r="H156">
        <v>0</v>
      </c>
      <c r="I156" t="s">
        <v>3</v>
      </c>
      <c r="J156">
        <v>1</v>
      </c>
      <c r="K156">
        <v>0</v>
      </c>
      <c r="L156" t="s">
        <v>3</v>
      </c>
      <c r="M156" t="s">
        <v>3</v>
      </c>
      <c r="N156">
        <v>0</v>
      </c>
    </row>
    <row r="157" spans="1:23" x14ac:dyDescent="0.25">
      <c r="A157">
        <v>70</v>
      </c>
      <c r="B157">
        <v>1</v>
      </c>
      <c r="D157">
        <v>2</v>
      </c>
      <c r="E157" t="s">
        <v>394</v>
      </c>
      <c r="F157" t="s">
        <v>395</v>
      </c>
      <c r="G157">
        <v>1</v>
      </c>
      <c r="H157">
        <v>0</v>
      </c>
      <c r="I157" t="s">
        <v>3</v>
      </c>
      <c r="J157">
        <v>1</v>
      </c>
      <c r="K157">
        <v>0</v>
      </c>
      <c r="L157" t="s">
        <v>3</v>
      </c>
      <c r="M157" t="s">
        <v>3</v>
      </c>
      <c r="N157">
        <v>0</v>
      </c>
    </row>
    <row r="158" spans="1:23" x14ac:dyDescent="0.25">
      <c r="A158">
        <v>70</v>
      </c>
      <c r="B158">
        <v>1</v>
      </c>
      <c r="D158">
        <v>3</v>
      </c>
      <c r="E158" t="s">
        <v>396</v>
      </c>
      <c r="F158" t="s">
        <v>397</v>
      </c>
      <c r="G158">
        <v>0</v>
      </c>
      <c r="H158">
        <v>0</v>
      </c>
      <c r="I158" t="s">
        <v>3</v>
      </c>
      <c r="J158">
        <v>1</v>
      </c>
      <c r="K158">
        <v>0</v>
      </c>
      <c r="L158" t="s">
        <v>3</v>
      </c>
      <c r="M158" t="s">
        <v>3</v>
      </c>
      <c r="N158">
        <v>0</v>
      </c>
    </row>
    <row r="159" spans="1:23" x14ac:dyDescent="0.25">
      <c r="A159">
        <v>70</v>
      </c>
      <c r="B159">
        <v>1</v>
      </c>
      <c r="D159">
        <v>4</v>
      </c>
      <c r="E159" t="s">
        <v>398</v>
      </c>
      <c r="F159" t="s">
        <v>399</v>
      </c>
      <c r="G159">
        <v>0</v>
      </c>
      <c r="H159">
        <v>0</v>
      </c>
      <c r="I159" t="s">
        <v>400</v>
      </c>
      <c r="J159">
        <v>0</v>
      </c>
      <c r="K159">
        <v>0</v>
      </c>
      <c r="L159" t="s">
        <v>3</v>
      </c>
      <c r="M159" t="s">
        <v>3</v>
      </c>
      <c r="N159">
        <v>0</v>
      </c>
    </row>
    <row r="160" spans="1:23" x14ac:dyDescent="0.25">
      <c r="A160">
        <v>70</v>
      </c>
      <c r="B160">
        <v>1</v>
      </c>
      <c r="D160">
        <v>5</v>
      </c>
      <c r="E160" t="s">
        <v>401</v>
      </c>
      <c r="F160" t="s">
        <v>402</v>
      </c>
      <c r="G160">
        <v>0</v>
      </c>
      <c r="H160">
        <v>0</v>
      </c>
      <c r="I160" t="s">
        <v>403</v>
      </c>
      <c r="J160">
        <v>0</v>
      </c>
      <c r="K160">
        <v>0</v>
      </c>
      <c r="L160" t="s">
        <v>3</v>
      </c>
      <c r="M160" t="s">
        <v>3</v>
      </c>
      <c r="N160">
        <v>0</v>
      </c>
    </row>
    <row r="161" spans="1:14" x14ac:dyDescent="0.25">
      <c r="A161">
        <v>70</v>
      </c>
      <c r="B161">
        <v>1</v>
      </c>
      <c r="D161">
        <v>6</v>
      </c>
      <c r="E161" t="s">
        <v>404</v>
      </c>
      <c r="F161" t="s">
        <v>405</v>
      </c>
      <c r="G161">
        <v>0</v>
      </c>
      <c r="H161">
        <v>0</v>
      </c>
      <c r="I161" t="s">
        <v>406</v>
      </c>
      <c r="J161">
        <v>0</v>
      </c>
      <c r="K161">
        <v>0</v>
      </c>
      <c r="L161" t="s">
        <v>3</v>
      </c>
      <c r="M161" t="s">
        <v>3</v>
      </c>
      <c r="N161">
        <v>0</v>
      </c>
    </row>
    <row r="162" spans="1:14" x14ac:dyDescent="0.25">
      <c r="A162">
        <v>70</v>
      </c>
      <c r="B162">
        <v>1</v>
      </c>
      <c r="D162">
        <v>7</v>
      </c>
      <c r="E162" t="s">
        <v>407</v>
      </c>
      <c r="F162" t="s">
        <v>408</v>
      </c>
      <c r="G162">
        <v>1</v>
      </c>
      <c r="H162">
        <v>0</v>
      </c>
      <c r="I162" t="s">
        <v>3</v>
      </c>
      <c r="J162">
        <v>0</v>
      </c>
      <c r="K162">
        <v>0</v>
      </c>
      <c r="L162" t="s">
        <v>3</v>
      </c>
      <c r="M162" t="s">
        <v>3</v>
      </c>
      <c r="N162">
        <v>0</v>
      </c>
    </row>
    <row r="163" spans="1:14" x14ac:dyDescent="0.25">
      <c r="A163">
        <v>70</v>
      </c>
      <c r="B163">
        <v>1</v>
      </c>
      <c r="D163">
        <v>8</v>
      </c>
      <c r="E163" t="s">
        <v>409</v>
      </c>
      <c r="F163" t="s">
        <v>410</v>
      </c>
      <c r="G163">
        <v>0</v>
      </c>
      <c r="H163">
        <v>0</v>
      </c>
      <c r="I163" t="s">
        <v>411</v>
      </c>
      <c r="J163">
        <v>0</v>
      </c>
      <c r="K163">
        <v>0</v>
      </c>
      <c r="L163" t="s">
        <v>3</v>
      </c>
      <c r="M163" t="s">
        <v>3</v>
      </c>
      <c r="N163">
        <v>0</v>
      </c>
    </row>
    <row r="164" spans="1:14" x14ac:dyDescent="0.25">
      <c r="A164">
        <v>70</v>
      </c>
      <c r="B164">
        <v>1</v>
      </c>
      <c r="D164">
        <v>9</v>
      </c>
      <c r="E164" t="s">
        <v>412</v>
      </c>
      <c r="F164" t="s">
        <v>413</v>
      </c>
      <c r="G164">
        <v>0</v>
      </c>
      <c r="H164">
        <v>0</v>
      </c>
      <c r="I164" t="s">
        <v>414</v>
      </c>
      <c r="J164">
        <v>0</v>
      </c>
      <c r="K164">
        <v>0</v>
      </c>
      <c r="L164" t="s">
        <v>3</v>
      </c>
      <c r="M164" t="s">
        <v>3</v>
      </c>
      <c r="N164">
        <v>0</v>
      </c>
    </row>
    <row r="165" spans="1:14" x14ac:dyDescent="0.25">
      <c r="A165">
        <v>70</v>
      </c>
      <c r="B165">
        <v>1</v>
      </c>
      <c r="D165">
        <v>10</v>
      </c>
      <c r="E165" t="s">
        <v>415</v>
      </c>
      <c r="F165" t="s">
        <v>416</v>
      </c>
      <c r="G165">
        <v>0</v>
      </c>
      <c r="H165">
        <v>0</v>
      </c>
      <c r="I165" t="s">
        <v>417</v>
      </c>
      <c r="J165">
        <v>0</v>
      </c>
      <c r="K165">
        <v>0</v>
      </c>
      <c r="L165" t="s">
        <v>3</v>
      </c>
      <c r="M165" t="s">
        <v>3</v>
      </c>
      <c r="N165">
        <v>0</v>
      </c>
    </row>
    <row r="166" spans="1:14" x14ac:dyDescent="0.25">
      <c r="A166">
        <v>70</v>
      </c>
      <c r="B166">
        <v>1</v>
      </c>
      <c r="D166">
        <v>11</v>
      </c>
      <c r="E166" t="s">
        <v>418</v>
      </c>
      <c r="F166" t="s">
        <v>419</v>
      </c>
      <c r="G166">
        <v>0</v>
      </c>
      <c r="H166">
        <v>0</v>
      </c>
      <c r="I166" t="s">
        <v>420</v>
      </c>
      <c r="J166">
        <v>0</v>
      </c>
      <c r="K166">
        <v>0</v>
      </c>
      <c r="L166" t="s">
        <v>3</v>
      </c>
      <c r="M166" t="s">
        <v>3</v>
      </c>
      <c r="N166">
        <v>0</v>
      </c>
    </row>
    <row r="167" spans="1:14" x14ac:dyDescent="0.25">
      <c r="A167">
        <v>70</v>
      </c>
      <c r="B167">
        <v>1</v>
      </c>
      <c r="D167">
        <v>12</v>
      </c>
      <c r="E167" t="s">
        <v>421</v>
      </c>
      <c r="F167" t="s">
        <v>422</v>
      </c>
      <c r="G167">
        <v>0</v>
      </c>
      <c r="H167">
        <v>0</v>
      </c>
      <c r="I167" t="s">
        <v>3</v>
      </c>
      <c r="J167">
        <v>0</v>
      </c>
      <c r="K167">
        <v>0</v>
      </c>
      <c r="L167" t="s">
        <v>3</v>
      </c>
      <c r="M167" t="s">
        <v>3</v>
      </c>
      <c r="N167">
        <v>0</v>
      </c>
    </row>
    <row r="168" spans="1:14" x14ac:dyDescent="0.25">
      <c r="A168">
        <v>70</v>
      </c>
      <c r="B168">
        <v>1</v>
      </c>
      <c r="D168">
        <v>1</v>
      </c>
      <c r="E168" t="s">
        <v>423</v>
      </c>
      <c r="F168" t="s">
        <v>424</v>
      </c>
      <c r="G168">
        <v>0.9</v>
      </c>
      <c r="H168">
        <v>1</v>
      </c>
      <c r="I168" t="s">
        <v>425</v>
      </c>
      <c r="J168">
        <v>0</v>
      </c>
      <c r="K168">
        <v>0</v>
      </c>
      <c r="L168" t="s">
        <v>3</v>
      </c>
      <c r="M168" t="s">
        <v>3</v>
      </c>
      <c r="N168">
        <v>0</v>
      </c>
    </row>
    <row r="169" spans="1:14" x14ac:dyDescent="0.25">
      <c r="A169">
        <v>70</v>
      </c>
      <c r="B169">
        <v>1</v>
      </c>
      <c r="D169">
        <v>2</v>
      </c>
      <c r="E169" t="s">
        <v>426</v>
      </c>
      <c r="F169" t="s">
        <v>427</v>
      </c>
      <c r="G169">
        <v>0.85</v>
      </c>
      <c r="H169">
        <v>1</v>
      </c>
      <c r="I169" t="s">
        <v>428</v>
      </c>
      <c r="J169">
        <v>0</v>
      </c>
      <c r="K169">
        <v>0</v>
      </c>
      <c r="L169" t="s">
        <v>3</v>
      </c>
      <c r="M169" t="s">
        <v>3</v>
      </c>
      <c r="N169">
        <v>0</v>
      </c>
    </row>
    <row r="170" spans="1:14" x14ac:dyDescent="0.25">
      <c r="A170">
        <v>70</v>
      </c>
      <c r="B170">
        <v>1</v>
      </c>
      <c r="D170">
        <v>3</v>
      </c>
      <c r="E170" t="s">
        <v>429</v>
      </c>
      <c r="F170" t="s">
        <v>430</v>
      </c>
      <c r="G170">
        <v>1</v>
      </c>
      <c r="H170">
        <v>0.85</v>
      </c>
      <c r="I170" t="s">
        <v>431</v>
      </c>
      <c r="J170">
        <v>0</v>
      </c>
      <c r="K170">
        <v>0</v>
      </c>
      <c r="L170" t="s">
        <v>3</v>
      </c>
      <c r="M170" t="s">
        <v>3</v>
      </c>
      <c r="N170">
        <v>0</v>
      </c>
    </row>
    <row r="171" spans="1:14" x14ac:dyDescent="0.25">
      <c r="A171">
        <v>70</v>
      </c>
      <c r="B171">
        <v>1</v>
      </c>
      <c r="D171">
        <v>4</v>
      </c>
      <c r="E171" t="s">
        <v>432</v>
      </c>
      <c r="F171" t="s">
        <v>433</v>
      </c>
      <c r="G171">
        <v>1</v>
      </c>
      <c r="H171">
        <v>0</v>
      </c>
      <c r="I171" t="s">
        <v>3</v>
      </c>
      <c r="J171">
        <v>0</v>
      </c>
      <c r="K171">
        <v>0</v>
      </c>
      <c r="L171" t="s">
        <v>3</v>
      </c>
      <c r="M171" t="s">
        <v>3</v>
      </c>
      <c r="N171">
        <v>0</v>
      </c>
    </row>
    <row r="172" spans="1:14" x14ac:dyDescent="0.25">
      <c r="A172">
        <v>70</v>
      </c>
      <c r="B172">
        <v>1</v>
      </c>
      <c r="D172">
        <v>5</v>
      </c>
      <c r="E172" t="s">
        <v>434</v>
      </c>
      <c r="F172" t="s">
        <v>435</v>
      </c>
      <c r="G172">
        <v>1</v>
      </c>
      <c r="H172">
        <v>0.8</v>
      </c>
      <c r="I172" t="s">
        <v>436</v>
      </c>
      <c r="J172">
        <v>0</v>
      </c>
      <c r="K172">
        <v>0</v>
      </c>
      <c r="L172" t="s">
        <v>3</v>
      </c>
      <c r="M172" t="s">
        <v>3</v>
      </c>
      <c r="N172">
        <v>0</v>
      </c>
    </row>
    <row r="173" spans="1:14" x14ac:dyDescent="0.25">
      <c r="A173">
        <v>70</v>
      </c>
      <c r="B173">
        <v>1</v>
      </c>
      <c r="D173">
        <v>6</v>
      </c>
      <c r="E173" t="s">
        <v>437</v>
      </c>
      <c r="F173" t="s">
        <v>438</v>
      </c>
      <c r="G173">
        <v>1</v>
      </c>
      <c r="H173">
        <v>0</v>
      </c>
      <c r="I173" t="s">
        <v>3</v>
      </c>
      <c r="J173">
        <v>0</v>
      </c>
      <c r="K173">
        <v>0</v>
      </c>
      <c r="L173" t="s">
        <v>3</v>
      </c>
      <c r="M173" t="s">
        <v>3</v>
      </c>
      <c r="N173">
        <v>0</v>
      </c>
    </row>
    <row r="174" spans="1:14" x14ac:dyDescent="0.25">
      <c r="A174">
        <v>70</v>
      </c>
      <c r="B174">
        <v>1</v>
      </c>
      <c r="D174">
        <v>7</v>
      </c>
      <c r="E174" t="s">
        <v>439</v>
      </c>
      <c r="F174" t="s">
        <v>440</v>
      </c>
      <c r="G174">
        <v>1</v>
      </c>
      <c r="H174">
        <v>0</v>
      </c>
      <c r="I174" t="s">
        <v>3</v>
      </c>
      <c r="J174">
        <v>0</v>
      </c>
      <c r="K174">
        <v>0</v>
      </c>
      <c r="L174" t="s">
        <v>3</v>
      </c>
      <c r="M174" t="s">
        <v>3</v>
      </c>
      <c r="N174">
        <v>0</v>
      </c>
    </row>
    <row r="175" spans="1:14" x14ac:dyDescent="0.25">
      <c r="A175">
        <v>70</v>
      </c>
      <c r="B175">
        <v>1</v>
      </c>
      <c r="D175">
        <v>8</v>
      </c>
      <c r="E175" t="s">
        <v>441</v>
      </c>
      <c r="F175" t="s">
        <v>442</v>
      </c>
      <c r="G175">
        <v>0.7</v>
      </c>
      <c r="H175">
        <v>0</v>
      </c>
      <c r="I175" t="s">
        <v>3</v>
      </c>
      <c r="J175">
        <v>0</v>
      </c>
      <c r="K175">
        <v>0</v>
      </c>
      <c r="L175" t="s">
        <v>3</v>
      </c>
      <c r="M175" t="s">
        <v>3</v>
      </c>
      <c r="N175">
        <v>0</v>
      </c>
    </row>
    <row r="176" spans="1:14" x14ac:dyDescent="0.25">
      <c r="A176">
        <v>70</v>
      </c>
      <c r="B176">
        <v>1</v>
      </c>
      <c r="D176">
        <v>9</v>
      </c>
      <c r="E176" t="s">
        <v>443</v>
      </c>
      <c r="F176" t="s">
        <v>444</v>
      </c>
      <c r="G176">
        <v>0.9</v>
      </c>
      <c r="H176">
        <v>0</v>
      </c>
      <c r="I176" t="s">
        <v>3</v>
      </c>
      <c r="J176">
        <v>0</v>
      </c>
      <c r="K176">
        <v>0</v>
      </c>
      <c r="L176" t="s">
        <v>3</v>
      </c>
      <c r="M176" t="s">
        <v>3</v>
      </c>
      <c r="N176">
        <v>0</v>
      </c>
    </row>
    <row r="177" spans="1:15" x14ac:dyDescent="0.25">
      <c r="A177">
        <v>70</v>
      </c>
      <c r="B177">
        <v>1</v>
      </c>
      <c r="D177">
        <v>10</v>
      </c>
      <c r="E177" t="s">
        <v>445</v>
      </c>
      <c r="F177" t="s">
        <v>446</v>
      </c>
      <c r="G177">
        <v>0.6</v>
      </c>
      <c r="H177">
        <v>0</v>
      </c>
      <c r="I177" t="s">
        <v>3</v>
      </c>
      <c r="J177">
        <v>0</v>
      </c>
      <c r="K177">
        <v>0</v>
      </c>
      <c r="L177" t="s">
        <v>3</v>
      </c>
      <c r="M177" t="s">
        <v>3</v>
      </c>
      <c r="N177">
        <v>0</v>
      </c>
    </row>
    <row r="178" spans="1:15" x14ac:dyDescent="0.25">
      <c r="A178">
        <v>70</v>
      </c>
      <c r="B178">
        <v>1</v>
      </c>
      <c r="D178">
        <v>11</v>
      </c>
      <c r="E178" t="s">
        <v>447</v>
      </c>
      <c r="F178" t="s">
        <v>448</v>
      </c>
      <c r="G178">
        <v>1.2</v>
      </c>
      <c r="H178">
        <v>0</v>
      </c>
      <c r="I178" t="s">
        <v>3</v>
      </c>
      <c r="J178">
        <v>0</v>
      </c>
      <c r="K178">
        <v>0</v>
      </c>
      <c r="L178" t="s">
        <v>3</v>
      </c>
      <c r="M178" t="s">
        <v>3</v>
      </c>
      <c r="N178">
        <v>0</v>
      </c>
    </row>
    <row r="179" spans="1:15" x14ac:dyDescent="0.25">
      <c r="A179">
        <v>70</v>
      </c>
      <c r="B179">
        <v>1</v>
      </c>
      <c r="D179">
        <v>12</v>
      </c>
      <c r="E179" t="s">
        <v>449</v>
      </c>
      <c r="F179" t="s">
        <v>450</v>
      </c>
      <c r="G179">
        <v>0</v>
      </c>
      <c r="H179">
        <v>0</v>
      </c>
      <c r="I179" t="s">
        <v>3</v>
      </c>
      <c r="J179">
        <v>0</v>
      </c>
      <c r="K179">
        <v>0</v>
      </c>
      <c r="L179" t="s">
        <v>3</v>
      </c>
      <c r="M179" t="s">
        <v>3</v>
      </c>
      <c r="N179">
        <v>0</v>
      </c>
    </row>
    <row r="180" spans="1:15" x14ac:dyDescent="0.25">
      <c r="A180">
        <v>70</v>
      </c>
      <c r="B180">
        <v>1</v>
      </c>
      <c r="D180">
        <v>13</v>
      </c>
      <c r="E180" t="s">
        <v>451</v>
      </c>
      <c r="F180" t="s">
        <v>452</v>
      </c>
      <c r="G180">
        <v>1</v>
      </c>
      <c r="H180">
        <v>0</v>
      </c>
      <c r="I180" t="s">
        <v>3</v>
      </c>
      <c r="J180">
        <v>0</v>
      </c>
      <c r="K180">
        <v>0</v>
      </c>
      <c r="L180" t="s">
        <v>3</v>
      </c>
      <c r="M180" t="s">
        <v>3</v>
      </c>
      <c r="N180">
        <v>0</v>
      </c>
    </row>
    <row r="182" spans="1:15" x14ac:dyDescent="0.25">
      <c r="A182">
        <v>-1</v>
      </c>
    </row>
    <row r="184" spans="1:15" x14ac:dyDescent="0.25">
      <c r="A184" s="3">
        <v>75</v>
      </c>
      <c r="B184" s="3" t="s">
        <v>453</v>
      </c>
      <c r="C184" s="3">
        <v>2000</v>
      </c>
      <c r="D184" s="3">
        <v>0</v>
      </c>
      <c r="E184" s="3">
        <v>1</v>
      </c>
      <c r="F184" s="3"/>
      <c r="G184" s="3">
        <v>0</v>
      </c>
      <c r="H184" s="3">
        <v>1</v>
      </c>
      <c r="I184" s="3">
        <v>0</v>
      </c>
      <c r="J184" s="3">
        <v>1</v>
      </c>
      <c r="K184" s="3">
        <v>0</v>
      </c>
      <c r="L184" s="3">
        <v>0</v>
      </c>
      <c r="M184" s="3">
        <v>0</v>
      </c>
      <c r="N184" s="3">
        <v>25996508</v>
      </c>
      <c r="O184" s="3">
        <v>1</v>
      </c>
    </row>
    <row r="188" spans="1:15" x14ac:dyDescent="0.25">
      <c r="A188">
        <v>65</v>
      </c>
      <c r="C188">
        <v>1</v>
      </c>
      <c r="D188">
        <v>0</v>
      </c>
      <c r="E188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0"/>
  <sheetViews>
    <sheetView workbookViewId="0"/>
  </sheetViews>
  <sheetFormatPr defaultColWidth="9.109375" defaultRowHeight="13.2" x14ac:dyDescent="0.25"/>
  <cols>
    <col min="1" max="256" width="9.109375" customWidth="1"/>
  </cols>
  <sheetData>
    <row r="1" spans="1:133" x14ac:dyDescent="0.25">
      <c r="A1">
        <v>0</v>
      </c>
      <c r="B1" t="s">
        <v>0</v>
      </c>
      <c r="D1" t="s">
        <v>454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14580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5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32768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5">
      <c r="A14" s="1">
        <v>22</v>
      </c>
      <c r="B14" s="1">
        <v>0</v>
      </c>
      <c r="C14" s="1">
        <v>0</v>
      </c>
      <c r="D14" s="1">
        <v>25996508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5">
      <c r="A16" s="5">
        <v>3</v>
      </c>
      <c r="B16" s="5">
        <v>1</v>
      </c>
      <c r="C16" s="5" t="s">
        <v>12</v>
      </c>
      <c r="D16" s="5" t="s">
        <v>12</v>
      </c>
      <c r="E16" s="6">
        <f>(Source!F107)/1000</f>
        <v>51.154000000000003</v>
      </c>
      <c r="F16" s="6">
        <f>(Source!F108)/1000</f>
        <v>3.2730000000000001</v>
      </c>
      <c r="G16" s="6">
        <f>(Source!F99)/1000</f>
        <v>0</v>
      </c>
      <c r="H16" s="6">
        <f>(Source!F109)/1000+(Source!F110)/1000</f>
        <v>0</v>
      </c>
      <c r="I16" s="6">
        <f>E16+F16+G16+H16</f>
        <v>54.427000000000007</v>
      </c>
      <c r="J16" s="6">
        <f>(Source!F105)/1000</f>
        <v>5.0439999999999996</v>
      </c>
      <c r="AI16" s="5">
        <v>0</v>
      </c>
      <c r="AJ16" s="5">
        <v>0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46835</v>
      </c>
      <c r="AU16" s="6">
        <v>39867</v>
      </c>
      <c r="AV16" s="6">
        <v>0</v>
      </c>
      <c r="AW16" s="6">
        <v>0</v>
      </c>
      <c r="AX16" s="6">
        <v>0</v>
      </c>
      <c r="AY16" s="6">
        <v>1924</v>
      </c>
      <c r="AZ16" s="6">
        <v>189</v>
      </c>
      <c r="BA16" s="6">
        <v>5044</v>
      </c>
      <c r="BB16" s="6">
        <v>51154</v>
      </c>
      <c r="BC16" s="6">
        <v>3273</v>
      </c>
      <c r="BD16" s="6">
        <v>0</v>
      </c>
      <c r="BE16" s="6">
        <v>0</v>
      </c>
      <c r="BF16" s="6">
        <v>550.1</v>
      </c>
      <c r="BG16" s="6">
        <v>17.34</v>
      </c>
      <c r="BH16" s="6">
        <v>51</v>
      </c>
      <c r="BI16" s="6">
        <v>4765</v>
      </c>
      <c r="BJ16" s="6">
        <v>2827</v>
      </c>
      <c r="BK16" s="6">
        <v>439353</v>
      </c>
    </row>
    <row r="18" spans="1:19" x14ac:dyDescent="0.25">
      <c r="A18">
        <v>51</v>
      </c>
      <c r="E18" s="7">
        <f>SUMIF(A16:A17,3,E16:E17)</f>
        <v>51.154000000000003</v>
      </c>
      <c r="F18" s="7">
        <f>SUMIF(A16:A17,3,F16:F17)</f>
        <v>3.2730000000000001</v>
      </c>
      <c r="G18" s="7">
        <f>SUMIF(A16:A17,3,G16:G17)</f>
        <v>0</v>
      </c>
      <c r="H18" s="7">
        <f>SUMIF(A16:A17,3,H16:H17)</f>
        <v>0</v>
      </c>
      <c r="I18" s="7">
        <f>SUMIF(A16:A17,3,I16:I17)</f>
        <v>54.427000000000007</v>
      </c>
      <c r="J18" s="7">
        <f>SUMIF(A16:A17,3,J16:J17)</f>
        <v>5.0439999999999996</v>
      </c>
      <c r="K18" s="7"/>
      <c r="L18" s="7"/>
      <c r="M18" s="7"/>
      <c r="N18" s="7"/>
      <c r="O18" s="7"/>
      <c r="P18" s="7"/>
      <c r="Q18" s="7"/>
      <c r="R18" s="7"/>
      <c r="S18" s="7"/>
    </row>
    <row r="20" spans="1:19" x14ac:dyDescent="0.2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46835</v>
      </c>
      <c r="G20" s="4" t="s">
        <v>326</v>
      </c>
      <c r="H20" s="4" t="s">
        <v>327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0</v>
      </c>
      <c r="P20" s="4"/>
    </row>
    <row r="21" spans="1:19" x14ac:dyDescent="0.2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39867</v>
      </c>
      <c r="G21" s="4" t="s">
        <v>328</v>
      </c>
      <c r="H21" s="4" t="s">
        <v>329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0</v>
      </c>
      <c r="P21" s="4"/>
    </row>
    <row r="22" spans="1:19" x14ac:dyDescent="0.2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330</v>
      </c>
      <c r="H22" s="4" t="s">
        <v>331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0</v>
      </c>
      <c r="P22" s="4"/>
    </row>
    <row r="23" spans="1:19" x14ac:dyDescent="0.2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39867</v>
      </c>
      <c r="G23" s="4" t="s">
        <v>332</v>
      </c>
      <c r="H23" s="4" t="s">
        <v>333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0</v>
      </c>
      <c r="P23" s="4"/>
    </row>
    <row r="24" spans="1:19" x14ac:dyDescent="0.2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39867</v>
      </c>
      <c r="G24" s="4" t="s">
        <v>334</v>
      </c>
      <c r="H24" s="4" t="s">
        <v>335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0</v>
      </c>
      <c r="P24" s="4"/>
    </row>
    <row r="25" spans="1:19" x14ac:dyDescent="0.2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336</v>
      </c>
      <c r="H25" s="4" t="s">
        <v>337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0</v>
      </c>
      <c r="P25" s="4"/>
    </row>
    <row r="26" spans="1:19" x14ac:dyDescent="0.2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39867</v>
      </c>
      <c r="G26" s="4" t="s">
        <v>338</v>
      </c>
      <c r="H26" s="4" t="s">
        <v>339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0</v>
      </c>
      <c r="P26" s="4"/>
    </row>
    <row r="27" spans="1:19" x14ac:dyDescent="0.2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340</v>
      </c>
      <c r="H27" s="4" t="s">
        <v>341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0</v>
      </c>
      <c r="P27" s="4"/>
    </row>
    <row r="28" spans="1:19" x14ac:dyDescent="0.2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342</v>
      </c>
      <c r="H28" s="4" t="s">
        <v>343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0</v>
      </c>
      <c r="P28" s="4"/>
    </row>
    <row r="29" spans="1:19" x14ac:dyDescent="0.2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344</v>
      </c>
      <c r="H29" s="4" t="s">
        <v>345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0</v>
      </c>
      <c r="P29" s="4"/>
    </row>
    <row r="30" spans="1:19" x14ac:dyDescent="0.2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1924</v>
      </c>
      <c r="G30" s="4" t="s">
        <v>346</v>
      </c>
      <c r="H30" s="4" t="s">
        <v>347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0</v>
      </c>
      <c r="P30" s="4"/>
    </row>
    <row r="31" spans="1:19" x14ac:dyDescent="0.25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348</v>
      </c>
      <c r="H31" s="4" t="s">
        <v>349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0</v>
      </c>
      <c r="P31" s="4"/>
    </row>
    <row r="32" spans="1:19" x14ac:dyDescent="0.25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189</v>
      </c>
      <c r="G32" s="4" t="s">
        <v>350</v>
      </c>
      <c r="H32" s="4" t="s">
        <v>351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0</v>
      </c>
      <c r="P32" s="4"/>
    </row>
    <row r="33" spans="1:16" x14ac:dyDescent="0.25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5044</v>
      </c>
      <c r="G33" s="4" t="s">
        <v>352</v>
      </c>
      <c r="H33" s="4" t="s">
        <v>353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0</v>
      </c>
      <c r="P33" s="4"/>
    </row>
    <row r="34" spans="1:16" x14ac:dyDescent="0.25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354</v>
      </c>
      <c r="H34" s="4" t="s">
        <v>355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0</v>
      </c>
      <c r="P34" s="4"/>
    </row>
    <row r="35" spans="1:16" x14ac:dyDescent="0.25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51154</v>
      </c>
      <c r="G35" s="4" t="s">
        <v>356</v>
      </c>
      <c r="H35" s="4" t="s">
        <v>357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0</v>
      </c>
      <c r="P35" s="4"/>
    </row>
    <row r="36" spans="1:16" x14ac:dyDescent="0.25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3273</v>
      </c>
      <c r="G36" s="4" t="s">
        <v>358</v>
      </c>
      <c r="H36" s="4" t="s">
        <v>359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0</v>
      </c>
      <c r="P36" s="4"/>
    </row>
    <row r="37" spans="1:16" x14ac:dyDescent="0.25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360</v>
      </c>
      <c r="H37" s="4" t="s">
        <v>361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0</v>
      </c>
      <c r="P37" s="4"/>
    </row>
    <row r="38" spans="1:16" x14ac:dyDescent="0.25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362</v>
      </c>
      <c r="H38" s="4" t="s">
        <v>363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0</v>
      </c>
      <c r="P38" s="4"/>
    </row>
    <row r="39" spans="1:16" x14ac:dyDescent="0.25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364</v>
      </c>
      <c r="H39" s="4" t="s">
        <v>365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0</v>
      </c>
      <c r="P39" s="4"/>
    </row>
    <row r="40" spans="1:16" x14ac:dyDescent="0.25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550.1048609999998</v>
      </c>
      <c r="G40" s="4" t="s">
        <v>366</v>
      </c>
      <c r="H40" s="4" t="s">
        <v>367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5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17.342444999999994</v>
      </c>
      <c r="G41" s="4" t="s">
        <v>368</v>
      </c>
      <c r="H41" s="4" t="s">
        <v>369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5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51</v>
      </c>
      <c r="G42" s="4" t="s">
        <v>370</v>
      </c>
      <c r="H42" s="4" t="s">
        <v>371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0</v>
      </c>
      <c r="P42" s="4"/>
    </row>
    <row r="43" spans="1:16" x14ac:dyDescent="0.25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4765</v>
      </c>
      <c r="G43" s="4" t="s">
        <v>372</v>
      </c>
      <c r="H43" s="4" t="s">
        <v>373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0</v>
      </c>
      <c r="P43" s="4"/>
    </row>
    <row r="44" spans="1:16" x14ac:dyDescent="0.25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2827</v>
      </c>
      <c r="G44" s="4" t="s">
        <v>374</v>
      </c>
      <c r="H44" s="4" t="s">
        <v>375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0</v>
      </c>
      <c r="P44" s="4"/>
    </row>
    <row r="45" spans="1:16" x14ac:dyDescent="0.25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54427</v>
      </c>
      <c r="G45" s="4" t="s">
        <v>376</v>
      </c>
      <c r="H45" s="4" t="s">
        <v>377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0</v>
      </c>
      <c r="P45" s="4"/>
    </row>
    <row r="47" spans="1:16" x14ac:dyDescent="0.25">
      <c r="A47">
        <v>-1</v>
      </c>
    </row>
    <row r="50" spans="1:15" x14ac:dyDescent="0.25">
      <c r="A50" s="3">
        <v>75</v>
      </c>
      <c r="B50" s="3" t="s">
        <v>453</v>
      </c>
      <c r="C50" s="3">
        <v>2000</v>
      </c>
      <c r="D50" s="3">
        <v>0</v>
      </c>
      <c r="E50" s="3">
        <v>1</v>
      </c>
      <c r="F50" s="3"/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25996508</v>
      </c>
      <c r="O50" s="3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77"/>
  <sheetViews>
    <sheetView workbookViewId="0"/>
  </sheetViews>
  <sheetFormatPr defaultColWidth="9.109375" defaultRowHeight="13.2" x14ac:dyDescent="0.25"/>
  <cols>
    <col min="1" max="256" width="9.109375" customWidth="1"/>
  </cols>
  <sheetData>
    <row r="1" spans="1:107" x14ac:dyDescent="0.25">
      <c r="A1">
        <f>ROW(Source!A24)</f>
        <v>24</v>
      </c>
      <c r="B1">
        <v>25996508</v>
      </c>
      <c r="C1">
        <v>25996569</v>
      </c>
      <c r="D1">
        <v>21280845</v>
      </c>
      <c r="E1">
        <v>1</v>
      </c>
      <c r="F1">
        <v>1</v>
      </c>
      <c r="G1">
        <v>1</v>
      </c>
      <c r="H1">
        <v>1</v>
      </c>
      <c r="I1" t="s">
        <v>455</v>
      </c>
      <c r="J1" t="s">
        <v>3</v>
      </c>
      <c r="K1" t="s">
        <v>456</v>
      </c>
      <c r="L1">
        <v>1369</v>
      </c>
      <c r="N1">
        <v>1013</v>
      </c>
      <c r="O1" t="s">
        <v>457</v>
      </c>
      <c r="P1" t="s">
        <v>457</v>
      </c>
      <c r="Q1">
        <v>1</v>
      </c>
      <c r="W1">
        <v>0</v>
      </c>
      <c r="X1">
        <v>1743028112</v>
      </c>
      <c r="Y1">
        <v>179.3</v>
      </c>
      <c r="AA1">
        <v>0</v>
      </c>
      <c r="AB1">
        <v>0</v>
      </c>
      <c r="AC1">
        <v>0</v>
      </c>
      <c r="AD1">
        <v>8.02</v>
      </c>
      <c r="AE1">
        <v>0</v>
      </c>
      <c r="AF1">
        <v>0</v>
      </c>
      <c r="AG1">
        <v>0</v>
      </c>
      <c r="AH1">
        <v>8.02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179.3</v>
      </c>
      <c r="AU1" t="s">
        <v>3</v>
      </c>
      <c r="AV1">
        <v>1</v>
      </c>
      <c r="AW1">
        <v>2</v>
      </c>
      <c r="AX1">
        <v>25996575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1.7930000000000001</v>
      </c>
      <c r="CY1">
        <f>AD1</f>
        <v>8.02</v>
      </c>
      <c r="CZ1">
        <f>AH1</f>
        <v>8.02</v>
      </c>
      <c r="DA1">
        <f>AL1</f>
        <v>1</v>
      </c>
      <c r="DB1">
        <f t="shared" ref="DB1:DB38" si="0">ROUND(ROUND(AT1*CZ1,2),2)</f>
        <v>1437.99</v>
      </c>
      <c r="DC1">
        <f t="shared" ref="DC1:DC38" si="1">ROUND(ROUND(AT1*AG1,2),2)</f>
        <v>0</v>
      </c>
    </row>
    <row r="2" spans="1:107" x14ac:dyDescent="0.25">
      <c r="A2">
        <f>ROW(Source!A24)</f>
        <v>24</v>
      </c>
      <c r="B2">
        <v>25996508</v>
      </c>
      <c r="C2">
        <v>25996569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29</v>
      </c>
      <c r="J2" t="s">
        <v>3</v>
      </c>
      <c r="K2" t="s">
        <v>458</v>
      </c>
      <c r="L2">
        <v>608254</v>
      </c>
      <c r="N2">
        <v>1013</v>
      </c>
      <c r="O2" t="s">
        <v>459</v>
      </c>
      <c r="P2" t="s">
        <v>459</v>
      </c>
      <c r="Q2">
        <v>1</v>
      </c>
      <c r="W2">
        <v>0</v>
      </c>
      <c r="X2">
        <v>-185737400</v>
      </c>
      <c r="Y2">
        <v>3.97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3.97</v>
      </c>
      <c r="AU2" t="s">
        <v>3</v>
      </c>
      <c r="AV2">
        <v>2</v>
      </c>
      <c r="AW2">
        <v>2</v>
      </c>
      <c r="AX2">
        <v>25996576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3.9700000000000006E-2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x14ac:dyDescent="0.25">
      <c r="A3">
        <f>ROW(Source!A24)</f>
        <v>24</v>
      </c>
      <c r="B3">
        <v>25996508</v>
      </c>
      <c r="C3">
        <v>25996569</v>
      </c>
      <c r="D3">
        <v>23738807</v>
      </c>
      <c r="E3">
        <v>1</v>
      </c>
      <c r="F3">
        <v>1</v>
      </c>
      <c r="G3">
        <v>1</v>
      </c>
      <c r="H3">
        <v>2</v>
      </c>
      <c r="I3" t="s">
        <v>460</v>
      </c>
      <c r="J3" t="s">
        <v>461</v>
      </c>
      <c r="K3" t="s">
        <v>462</v>
      </c>
      <c r="L3">
        <v>1368</v>
      </c>
      <c r="N3">
        <v>1011</v>
      </c>
      <c r="O3" t="s">
        <v>463</v>
      </c>
      <c r="P3" t="s">
        <v>463</v>
      </c>
      <c r="Q3">
        <v>1</v>
      </c>
      <c r="W3">
        <v>0</v>
      </c>
      <c r="X3">
        <v>1951494636</v>
      </c>
      <c r="Y3">
        <v>3.97</v>
      </c>
      <c r="AA3">
        <v>0</v>
      </c>
      <c r="AB3">
        <v>60.6</v>
      </c>
      <c r="AC3">
        <v>10.06</v>
      </c>
      <c r="AD3">
        <v>0</v>
      </c>
      <c r="AE3">
        <v>0</v>
      </c>
      <c r="AF3">
        <v>60.6</v>
      </c>
      <c r="AG3">
        <v>10.06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3.97</v>
      </c>
      <c r="AU3" t="s">
        <v>3</v>
      </c>
      <c r="AV3">
        <v>0</v>
      </c>
      <c r="AW3">
        <v>2</v>
      </c>
      <c r="AX3">
        <v>25996577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3.9700000000000006E-2</v>
      </c>
      <c r="CY3">
        <f>AB3</f>
        <v>60.6</v>
      </c>
      <c r="CZ3">
        <f>AF3</f>
        <v>60.6</v>
      </c>
      <c r="DA3">
        <f>AJ3</f>
        <v>1</v>
      </c>
      <c r="DB3">
        <f t="shared" si="0"/>
        <v>240.58</v>
      </c>
      <c r="DC3">
        <f t="shared" si="1"/>
        <v>39.94</v>
      </c>
    </row>
    <row r="4" spans="1:107" x14ac:dyDescent="0.25">
      <c r="A4">
        <f>ROW(Source!A24)</f>
        <v>24</v>
      </c>
      <c r="B4">
        <v>25996508</v>
      </c>
      <c r="C4">
        <v>25996569</v>
      </c>
      <c r="D4">
        <v>23740120</v>
      </c>
      <c r="E4">
        <v>1</v>
      </c>
      <c r="F4">
        <v>1</v>
      </c>
      <c r="G4">
        <v>1</v>
      </c>
      <c r="H4">
        <v>2</v>
      </c>
      <c r="I4" t="s">
        <v>464</v>
      </c>
      <c r="J4" t="s">
        <v>465</v>
      </c>
      <c r="K4" t="s">
        <v>466</v>
      </c>
      <c r="L4">
        <v>1368</v>
      </c>
      <c r="N4">
        <v>1011</v>
      </c>
      <c r="O4" t="s">
        <v>463</v>
      </c>
      <c r="P4" t="s">
        <v>463</v>
      </c>
      <c r="Q4">
        <v>1</v>
      </c>
      <c r="W4">
        <v>0</v>
      </c>
      <c r="X4">
        <v>1676103731</v>
      </c>
      <c r="Y4">
        <v>7.93</v>
      </c>
      <c r="AA4">
        <v>0</v>
      </c>
      <c r="AB4">
        <v>16.2</v>
      </c>
      <c r="AC4">
        <v>0</v>
      </c>
      <c r="AD4">
        <v>0</v>
      </c>
      <c r="AE4">
        <v>0</v>
      </c>
      <c r="AF4">
        <v>16.2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7.93</v>
      </c>
      <c r="AU4" t="s">
        <v>3</v>
      </c>
      <c r="AV4">
        <v>0</v>
      </c>
      <c r="AW4">
        <v>2</v>
      </c>
      <c r="AX4">
        <v>25996578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7.9299999999999995E-2</v>
      </c>
      <c r="CY4">
        <f>AB4</f>
        <v>16.2</v>
      </c>
      <c r="CZ4">
        <f>AF4</f>
        <v>16.2</v>
      </c>
      <c r="DA4">
        <f>AJ4</f>
        <v>1</v>
      </c>
      <c r="DB4">
        <f t="shared" si="0"/>
        <v>128.47</v>
      </c>
      <c r="DC4">
        <f t="shared" si="1"/>
        <v>0</v>
      </c>
    </row>
    <row r="5" spans="1:107" x14ac:dyDescent="0.25">
      <c r="A5">
        <f>ROW(Source!A24)</f>
        <v>24</v>
      </c>
      <c r="B5">
        <v>25996508</v>
      </c>
      <c r="C5">
        <v>25996569</v>
      </c>
      <c r="D5">
        <v>23797353</v>
      </c>
      <c r="E5">
        <v>1</v>
      </c>
      <c r="F5">
        <v>1</v>
      </c>
      <c r="G5">
        <v>1</v>
      </c>
      <c r="H5">
        <v>3</v>
      </c>
      <c r="I5" t="s">
        <v>22</v>
      </c>
      <c r="J5" t="s">
        <v>25</v>
      </c>
      <c r="K5" t="s">
        <v>23</v>
      </c>
      <c r="L5">
        <v>1348</v>
      </c>
      <c r="N5">
        <v>1009</v>
      </c>
      <c r="O5" t="s">
        <v>24</v>
      </c>
      <c r="P5" t="s">
        <v>24</v>
      </c>
      <c r="Q5">
        <v>1000</v>
      </c>
      <c r="W5">
        <v>0</v>
      </c>
      <c r="X5">
        <v>76172959</v>
      </c>
      <c r="Y5">
        <v>10.5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0</v>
      </c>
      <c r="AR5">
        <v>0</v>
      </c>
      <c r="AS5" t="s">
        <v>3</v>
      </c>
      <c r="AT5">
        <v>10.5</v>
      </c>
      <c r="AU5" t="s">
        <v>3</v>
      </c>
      <c r="AV5">
        <v>0</v>
      </c>
      <c r="AW5">
        <v>2</v>
      </c>
      <c r="AX5">
        <v>25996579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0.105</v>
      </c>
      <c r="CY5">
        <f>AA5</f>
        <v>0</v>
      </c>
      <c r="CZ5">
        <f>AE5</f>
        <v>0</v>
      </c>
      <c r="DA5">
        <f>AI5</f>
        <v>1</v>
      </c>
      <c r="DB5">
        <f t="shared" si="0"/>
        <v>0</v>
      </c>
      <c r="DC5">
        <f t="shared" si="1"/>
        <v>0</v>
      </c>
    </row>
    <row r="6" spans="1:107" x14ac:dyDescent="0.25">
      <c r="A6">
        <f>ROW(Source!A26)</f>
        <v>26</v>
      </c>
      <c r="B6">
        <v>25996508</v>
      </c>
      <c r="C6">
        <v>25996581</v>
      </c>
      <c r="D6">
        <v>21282397</v>
      </c>
      <c r="E6">
        <v>1</v>
      </c>
      <c r="F6">
        <v>1</v>
      </c>
      <c r="G6">
        <v>1</v>
      </c>
      <c r="H6">
        <v>1</v>
      </c>
      <c r="I6" t="s">
        <v>467</v>
      </c>
      <c r="J6" t="s">
        <v>3</v>
      </c>
      <c r="K6" t="s">
        <v>468</v>
      </c>
      <c r="L6">
        <v>1369</v>
      </c>
      <c r="N6">
        <v>1013</v>
      </c>
      <c r="O6" t="s">
        <v>457</v>
      </c>
      <c r="P6" t="s">
        <v>457</v>
      </c>
      <c r="Q6">
        <v>1</v>
      </c>
      <c r="W6">
        <v>0</v>
      </c>
      <c r="X6">
        <v>-1708006708</v>
      </c>
      <c r="Y6">
        <v>36.28</v>
      </c>
      <c r="AA6">
        <v>0</v>
      </c>
      <c r="AB6">
        <v>0</v>
      </c>
      <c r="AC6">
        <v>0</v>
      </c>
      <c r="AD6">
        <v>7.94</v>
      </c>
      <c r="AE6">
        <v>0</v>
      </c>
      <c r="AF6">
        <v>0</v>
      </c>
      <c r="AG6">
        <v>0</v>
      </c>
      <c r="AH6">
        <v>7.94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36.28</v>
      </c>
      <c r="AU6" t="s">
        <v>3</v>
      </c>
      <c r="AV6">
        <v>1</v>
      </c>
      <c r="AW6">
        <v>2</v>
      </c>
      <c r="AX6">
        <v>25996584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0.65303999999999995</v>
      </c>
      <c r="CY6">
        <f>AD6</f>
        <v>7.94</v>
      </c>
      <c r="CZ6">
        <f>AH6</f>
        <v>7.94</v>
      </c>
      <c r="DA6">
        <f>AL6</f>
        <v>1</v>
      </c>
      <c r="DB6">
        <f t="shared" si="0"/>
        <v>288.06</v>
      </c>
      <c r="DC6">
        <f t="shared" si="1"/>
        <v>0</v>
      </c>
    </row>
    <row r="7" spans="1:107" x14ac:dyDescent="0.25">
      <c r="A7">
        <f>ROW(Source!A26)</f>
        <v>26</v>
      </c>
      <c r="B7">
        <v>25996508</v>
      </c>
      <c r="C7">
        <v>25996581</v>
      </c>
      <c r="D7">
        <v>23797353</v>
      </c>
      <c r="E7">
        <v>1</v>
      </c>
      <c r="F7">
        <v>1</v>
      </c>
      <c r="G7">
        <v>1</v>
      </c>
      <c r="H7">
        <v>3</v>
      </c>
      <c r="I7" t="s">
        <v>22</v>
      </c>
      <c r="J7" t="s">
        <v>25</v>
      </c>
      <c r="K7" t="s">
        <v>23</v>
      </c>
      <c r="L7">
        <v>1348</v>
      </c>
      <c r="N7">
        <v>1009</v>
      </c>
      <c r="O7" t="s">
        <v>24</v>
      </c>
      <c r="P7" t="s">
        <v>24</v>
      </c>
      <c r="Q7">
        <v>1000</v>
      </c>
      <c r="W7">
        <v>0</v>
      </c>
      <c r="X7">
        <v>76172959</v>
      </c>
      <c r="Y7">
        <v>1.18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0</v>
      </c>
      <c r="AQ7">
        <v>0</v>
      </c>
      <c r="AR7">
        <v>0</v>
      </c>
      <c r="AS7" t="s">
        <v>3</v>
      </c>
      <c r="AT7">
        <v>1.18</v>
      </c>
      <c r="AU7" t="s">
        <v>3</v>
      </c>
      <c r="AV7">
        <v>0</v>
      </c>
      <c r="AW7">
        <v>2</v>
      </c>
      <c r="AX7">
        <v>25996585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2.1239999999999998E-2</v>
      </c>
      <c r="CY7">
        <f>AA7</f>
        <v>0</v>
      </c>
      <c r="CZ7">
        <f>AE7</f>
        <v>0</v>
      </c>
      <c r="DA7">
        <f>AI7</f>
        <v>1</v>
      </c>
      <c r="DB7">
        <f t="shared" si="0"/>
        <v>0</v>
      </c>
      <c r="DC7">
        <f t="shared" si="1"/>
        <v>0</v>
      </c>
    </row>
    <row r="8" spans="1:107" x14ac:dyDescent="0.25">
      <c r="A8">
        <f>ROW(Source!A28)</f>
        <v>28</v>
      </c>
      <c r="B8">
        <v>25996508</v>
      </c>
      <c r="C8">
        <v>25996587</v>
      </c>
      <c r="D8">
        <v>21279362</v>
      </c>
      <c r="E8">
        <v>1</v>
      </c>
      <c r="F8">
        <v>1</v>
      </c>
      <c r="G8">
        <v>1</v>
      </c>
      <c r="H8">
        <v>1</v>
      </c>
      <c r="I8" t="s">
        <v>469</v>
      </c>
      <c r="J8" t="s">
        <v>3</v>
      </c>
      <c r="K8" t="s">
        <v>470</v>
      </c>
      <c r="L8">
        <v>1369</v>
      </c>
      <c r="N8">
        <v>1013</v>
      </c>
      <c r="O8" t="s">
        <v>457</v>
      </c>
      <c r="P8" t="s">
        <v>457</v>
      </c>
      <c r="Q8">
        <v>1</v>
      </c>
      <c r="W8">
        <v>0</v>
      </c>
      <c r="X8">
        <v>-1545214745</v>
      </c>
      <c r="Y8">
        <v>10.4</v>
      </c>
      <c r="AA8">
        <v>0</v>
      </c>
      <c r="AB8">
        <v>0</v>
      </c>
      <c r="AC8">
        <v>0</v>
      </c>
      <c r="AD8">
        <v>7.8</v>
      </c>
      <c r="AE8">
        <v>0</v>
      </c>
      <c r="AF8">
        <v>0</v>
      </c>
      <c r="AG8">
        <v>0</v>
      </c>
      <c r="AH8">
        <v>7.8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10.4</v>
      </c>
      <c r="AU8" t="s">
        <v>3</v>
      </c>
      <c r="AV8">
        <v>1</v>
      </c>
      <c r="AW8">
        <v>2</v>
      </c>
      <c r="AX8">
        <v>25996590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6.6560000000000006</v>
      </c>
      <c r="CY8">
        <f>AD8</f>
        <v>7.8</v>
      </c>
      <c r="CZ8">
        <f>AH8</f>
        <v>7.8</v>
      </c>
      <c r="DA8">
        <f>AL8</f>
        <v>1</v>
      </c>
      <c r="DB8">
        <f t="shared" si="0"/>
        <v>81.12</v>
      </c>
      <c r="DC8">
        <f t="shared" si="1"/>
        <v>0</v>
      </c>
    </row>
    <row r="9" spans="1:107" x14ac:dyDescent="0.25">
      <c r="A9">
        <f>ROW(Source!A28)</f>
        <v>28</v>
      </c>
      <c r="B9">
        <v>25996508</v>
      </c>
      <c r="C9">
        <v>25996587</v>
      </c>
      <c r="D9">
        <v>23797353</v>
      </c>
      <c r="E9">
        <v>1</v>
      </c>
      <c r="F9">
        <v>1</v>
      </c>
      <c r="G9">
        <v>1</v>
      </c>
      <c r="H9">
        <v>3</v>
      </c>
      <c r="I9" t="s">
        <v>22</v>
      </c>
      <c r="J9" t="s">
        <v>25</v>
      </c>
      <c r="K9" t="s">
        <v>23</v>
      </c>
      <c r="L9">
        <v>1348</v>
      </c>
      <c r="N9">
        <v>1009</v>
      </c>
      <c r="O9" t="s">
        <v>24</v>
      </c>
      <c r="P9" t="s">
        <v>24</v>
      </c>
      <c r="Q9">
        <v>1000</v>
      </c>
      <c r="W9">
        <v>0</v>
      </c>
      <c r="X9">
        <v>76172959</v>
      </c>
      <c r="Y9">
        <v>0.03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3</v>
      </c>
      <c r="AT9">
        <v>0.03</v>
      </c>
      <c r="AU9" t="s">
        <v>3</v>
      </c>
      <c r="AV9">
        <v>0</v>
      </c>
      <c r="AW9">
        <v>2</v>
      </c>
      <c r="AX9">
        <v>25996591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1.9199999999999998E-2</v>
      </c>
      <c r="CY9">
        <f>AA9</f>
        <v>0</v>
      </c>
      <c r="CZ9">
        <f>AE9</f>
        <v>0</v>
      </c>
      <c r="DA9">
        <f>AI9</f>
        <v>1</v>
      </c>
      <c r="DB9">
        <f t="shared" si="0"/>
        <v>0</v>
      </c>
      <c r="DC9">
        <f t="shared" si="1"/>
        <v>0</v>
      </c>
    </row>
    <row r="10" spans="1:107" x14ac:dyDescent="0.25">
      <c r="A10">
        <f>ROW(Source!A30)</f>
        <v>30</v>
      </c>
      <c r="B10">
        <v>25996508</v>
      </c>
      <c r="C10">
        <v>25996593</v>
      </c>
      <c r="D10">
        <v>21279362</v>
      </c>
      <c r="E10">
        <v>1</v>
      </c>
      <c r="F10">
        <v>1</v>
      </c>
      <c r="G10">
        <v>1</v>
      </c>
      <c r="H10">
        <v>1</v>
      </c>
      <c r="I10" t="s">
        <v>469</v>
      </c>
      <c r="J10" t="s">
        <v>3</v>
      </c>
      <c r="K10" t="s">
        <v>470</v>
      </c>
      <c r="L10">
        <v>1369</v>
      </c>
      <c r="N10">
        <v>1013</v>
      </c>
      <c r="O10" t="s">
        <v>457</v>
      </c>
      <c r="P10" t="s">
        <v>457</v>
      </c>
      <c r="Q10">
        <v>1</v>
      </c>
      <c r="W10">
        <v>0</v>
      </c>
      <c r="X10">
        <v>-1545214745</v>
      </c>
      <c r="Y10">
        <v>3.77</v>
      </c>
      <c r="AA10">
        <v>0</v>
      </c>
      <c r="AB10">
        <v>0</v>
      </c>
      <c r="AC10">
        <v>0</v>
      </c>
      <c r="AD10">
        <v>7.8</v>
      </c>
      <c r="AE10">
        <v>0</v>
      </c>
      <c r="AF10">
        <v>0</v>
      </c>
      <c r="AG10">
        <v>0</v>
      </c>
      <c r="AH10">
        <v>7.8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3.77</v>
      </c>
      <c r="AU10" t="s">
        <v>3</v>
      </c>
      <c r="AV10">
        <v>1</v>
      </c>
      <c r="AW10">
        <v>2</v>
      </c>
      <c r="AX10">
        <v>25996596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1.0556000000000001</v>
      </c>
      <c r="CY10">
        <f>AD10</f>
        <v>7.8</v>
      </c>
      <c r="CZ10">
        <f>AH10</f>
        <v>7.8</v>
      </c>
      <c r="DA10">
        <f>AL10</f>
        <v>1</v>
      </c>
      <c r="DB10">
        <f t="shared" si="0"/>
        <v>29.41</v>
      </c>
      <c r="DC10">
        <f t="shared" si="1"/>
        <v>0</v>
      </c>
    </row>
    <row r="11" spans="1:107" x14ac:dyDescent="0.25">
      <c r="A11">
        <f>ROW(Source!A30)</f>
        <v>30</v>
      </c>
      <c r="B11">
        <v>25996508</v>
      </c>
      <c r="C11">
        <v>25996593</v>
      </c>
      <c r="D11">
        <v>23797353</v>
      </c>
      <c r="E11">
        <v>1</v>
      </c>
      <c r="F11">
        <v>1</v>
      </c>
      <c r="G11">
        <v>1</v>
      </c>
      <c r="H11">
        <v>3</v>
      </c>
      <c r="I11" t="s">
        <v>22</v>
      </c>
      <c r="J11" t="s">
        <v>25</v>
      </c>
      <c r="K11" t="s">
        <v>23</v>
      </c>
      <c r="L11">
        <v>1348</v>
      </c>
      <c r="N11">
        <v>1009</v>
      </c>
      <c r="O11" t="s">
        <v>24</v>
      </c>
      <c r="P11" t="s">
        <v>24</v>
      </c>
      <c r="Q11">
        <v>1000</v>
      </c>
      <c r="W11">
        <v>0</v>
      </c>
      <c r="X11">
        <v>76172959</v>
      </c>
      <c r="Y11">
        <v>0.11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3</v>
      </c>
      <c r="AT11">
        <v>0.11</v>
      </c>
      <c r="AU11" t="s">
        <v>3</v>
      </c>
      <c r="AV11">
        <v>0</v>
      </c>
      <c r="AW11">
        <v>2</v>
      </c>
      <c r="AX11">
        <v>25996597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3.0800000000000004E-2</v>
      </c>
      <c r="CY11">
        <f>AA11</f>
        <v>0</v>
      </c>
      <c r="CZ11">
        <f>AE11</f>
        <v>0</v>
      </c>
      <c r="DA11">
        <f>AI11</f>
        <v>1</v>
      </c>
      <c r="DB11">
        <f t="shared" si="0"/>
        <v>0</v>
      </c>
      <c r="DC11">
        <f t="shared" si="1"/>
        <v>0</v>
      </c>
    </row>
    <row r="12" spans="1:107" x14ac:dyDescent="0.25">
      <c r="A12">
        <f>ROW(Source!A32)</f>
        <v>32</v>
      </c>
      <c r="B12">
        <v>25996508</v>
      </c>
      <c r="C12">
        <v>25996599</v>
      </c>
      <c r="D12">
        <v>21279362</v>
      </c>
      <c r="E12">
        <v>1</v>
      </c>
      <c r="F12">
        <v>1</v>
      </c>
      <c r="G12">
        <v>1</v>
      </c>
      <c r="H12">
        <v>1</v>
      </c>
      <c r="I12" t="s">
        <v>469</v>
      </c>
      <c r="J12" t="s">
        <v>3</v>
      </c>
      <c r="K12" t="s">
        <v>470</v>
      </c>
      <c r="L12">
        <v>1369</v>
      </c>
      <c r="N12">
        <v>1013</v>
      </c>
      <c r="O12" t="s">
        <v>457</v>
      </c>
      <c r="P12" t="s">
        <v>457</v>
      </c>
      <c r="Q12">
        <v>1</v>
      </c>
      <c r="W12">
        <v>0</v>
      </c>
      <c r="X12">
        <v>-1545214745</v>
      </c>
      <c r="Y12">
        <v>11.39</v>
      </c>
      <c r="AA12">
        <v>0</v>
      </c>
      <c r="AB12">
        <v>0</v>
      </c>
      <c r="AC12">
        <v>0</v>
      </c>
      <c r="AD12">
        <v>7.8</v>
      </c>
      <c r="AE12">
        <v>0</v>
      </c>
      <c r="AF12">
        <v>0</v>
      </c>
      <c r="AG12">
        <v>0</v>
      </c>
      <c r="AH12">
        <v>7.8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11.39</v>
      </c>
      <c r="AU12" t="s">
        <v>3</v>
      </c>
      <c r="AV12">
        <v>1</v>
      </c>
      <c r="AW12">
        <v>2</v>
      </c>
      <c r="AX12">
        <v>25996604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5.7747299999999999</v>
      </c>
      <c r="CY12">
        <f>AD12</f>
        <v>7.8</v>
      </c>
      <c r="CZ12">
        <f>AH12</f>
        <v>7.8</v>
      </c>
      <c r="DA12">
        <f>AL12</f>
        <v>1</v>
      </c>
      <c r="DB12">
        <f t="shared" si="0"/>
        <v>88.84</v>
      </c>
      <c r="DC12">
        <f t="shared" si="1"/>
        <v>0</v>
      </c>
    </row>
    <row r="13" spans="1:107" x14ac:dyDescent="0.25">
      <c r="A13">
        <f>ROW(Source!A32)</f>
        <v>32</v>
      </c>
      <c r="B13">
        <v>25996508</v>
      </c>
      <c r="C13">
        <v>25996599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29</v>
      </c>
      <c r="J13" t="s">
        <v>3</v>
      </c>
      <c r="K13" t="s">
        <v>458</v>
      </c>
      <c r="L13">
        <v>608254</v>
      </c>
      <c r="N13">
        <v>1013</v>
      </c>
      <c r="O13" t="s">
        <v>459</v>
      </c>
      <c r="P13" t="s">
        <v>459</v>
      </c>
      <c r="Q13">
        <v>1</v>
      </c>
      <c r="W13">
        <v>0</v>
      </c>
      <c r="X13">
        <v>-185737400</v>
      </c>
      <c r="Y13">
        <v>0.13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0.13</v>
      </c>
      <c r="AU13" t="s">
        <v>3</v>
      </c>
      <c r="AV13">
        <v>2</v>
      </c>
      <c r="AW13">
        <v>2</v>
      </c>
      <c r="AX13">
        <v>25996605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6.5909999999999996E-2</v>
      </c>
      <c r="CY13">
        <f>AD13</f>
        <v>0</v>
      </c>
      <c r="CZ13">
        <f>AH13</f>
        <v>0</v>
      </c>
      <c r="DA13">
        <f>AL13</f>
        <v>1</v>
      </c>
      <c r="DB13">
        <f t="shared" si="0"/>
        <v>0</v>
      </c>
      <c r="DC13">
        <f t="shared" si="1"/>
        <v>0</v>
      </c>
    </row>
    <row r="14" spans="1:107" x14ac:dyDescent="0.25">
      <c r="A14">
        <f>ROW(Source!A32)</f>
        <v>32</v>
      </c>
      <c r="B14">
        <v>25996508</v>
      </c>
      <c r="C14">
        <v>25996599</v>
      </c>
      <c r="D14">
        <v>23738697</v>
      </c>
      <c r="E14">
        <v>1</v>
      </c>
      <c r="F14">
        <v>1</v>
      </c>
      <c r="G14">
        <v>1</v>
      </c>
      <c r="H14">
        <v>2</v>
      </c>
      <c r="I14" t="s">
        <v>471</v>
      </c>
      <c r="J14" t="s">
        <v>472</v>
      </c>
      <c r="K14" t="s">
        <v>473</v>
      </c>
      <c r="L14">
        <v>1368</v>
      </c>
      <c r="N14">
        <v>1011</v>
      </c>
      <c r="O14" t="s">
        <v>463</v>
      </c>
      <c r="P14" t="s">
        <v>463</v>
      </c>
      <c r="Q14">
        <v>1</v>
      </c>
      <c r="W14">
        <v>0</v>
      </c>
      <c r="X14">
        <v>-1874903301</v>
      </c>
      <c r="Y14">
        <v>0.13</v>
      </c>
      <c r="AA14">
        <v>0</v>
      </c>
      <c r="AB14">
        <v>30.87</v>
      </c>
      <c r="AC14">
        <v>13.5</v>
      </c>
      <c r="AD14">
        <v>0</v>
      </c>
      <c r="AE14">
        <v>0</v>
      </c>
      <c r="AF14">
        <v>30.87</v>
      </c>
      <c r="AG14">
        <v>13.5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0.13</v>
      </c>
      <c r="AU14" t="s">
        <v>3</v>
      </c>
      <c r="AV14">
        <v>0</v>
      </c>
      <c r="AW14">
        <v>2</v>
      </c>
      <c r="AX14">
        <v>25996606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Y14*Source!I32</f>
        <v>6.5909999999999996E-2</v>
      </c>
      <c r="CY14">
        <f>AB14</f>
        <v>30.87</v>
      </c>
      <c r="CZ14">
        <f>AF14</f>
        <v>30.87</v>
      </c>
      <c r="DA14">
        <f>AJ14</f>
        <v>1</v>
      </c>
      <c r="DB14">
        <f t="shared" si="0"/>
        <v>4.01</v>
      </c>
      <c r="DC14">
        <f t="shared" si="1"/>
        <v>1.76</v>
      </c>
    </row>
    <row r="15" spans="1:107" x14ac:dyDescent="0.25">
      <c r="A15">
        <f>ROW(Source!A32)</f>
        <v>32</v>
      </c>
      <c r="B15">
        <v>25996508</v>
      </c>
      <c r="C15">
        <v>25996599</v>
      </c>
      <c r="D15">
        <v>23797353</v>
      </c>
      <c r="E15">
        <v>1</v>
      </c>
      <c r="F15">
        <v>1</v>
      </c>
      <c r="G15">
        <v>1</v>
      </c>
      <c r="H15">
        <v>3</v>
      </c>
      <c r="I15" t="s">
        <v>22</v>
      </c>
      <c r="J15" t="s">
        <v>25</v>
      </c>
      <c r="K15" t="s">
        <v>23</v>
      </c>
      <c r="L15">
        <v>1348</v>
      </c>
      <c r="N15">
        <v>1009</v>
      </c>
      <c r="O15" t="s">
        <v>24</v>
      </c>
      <c r="P15" t="s">
        <v>24</v>
      </c>
      <c r="Q15">
        <v>1000</v>
      </c>
      <c r="W15">
        <v>0</v>
      </c>
      <c r="X15">
        <v>76172959</v>
      </c>
      <c r="Y15">
        <v>0.47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t="s">
        <v>3</v>
      </c>
      <c r="AT15">
        <v>0.47</v>
      </c>
      <c r="AU15" t="s">
        <v>3</v>
      </c>
      <c r="AV15">
        <v>0</v>
      </c>
      <c r="AW15">
        <v>2</v>
      </c>
      <c r="AX15">
        <v>25996607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Y15*Source!I32</f>
        <v>0.23829</v>
      </c>
      <c r="CY15">
        <f>AA15</f>
        <v>0</v>
      </c>
      <c r="CZ15">
        <f>AE15</f>
        <v>0</v>
      </c>
      <c r="DA15">
        <f>AI15</f>
        <v>1</v>
      </c>
      <c r="DB15">
        <f t="shared" si="0"/>
        <v>0</v>
      </c>
      <c r="DC15">
        <f t="shared" si="1"/>
        <v>0</v>
      </c>
    </row>
    <row r="16" spans="1:107" x14ac:dyDescent="0.25">
      <c r="A16">
        <f>ROW(Source!A34)</f>
        <v>34</v>
      </c>
      <c r="B16">
        <v>25996508</v>
      </c>
      <c r="C16">
        <v>25996609</v>
      </c>
      <c r="D16">
        <v>21279612</v>
      </c>
      <c r="E16">
        <v>1</v>
      </c>
      <c r="F16">
        <v>1</v>
      </c>
      <c r="G16">
        <v>1</v>
      </c>
      <c r="H16">
        <v>1</v>
      </c>
      <c r="I16" t="s">
        <v>474</v>
      </c>
      <c r="J16" t="s">
        <v>3</v>
      </c>
      <c r="K16" t="s">
        <v>475</v>
      </c>
      <c r="L16">
        <v>1369</v>
      </c>
      <c r="N16">
        <v>1013</v>
      </c>
      <c r="O16" t="s">
        <v>457</v>
      </c>
      <c r="P16" t="s">
        <v>457</v>
      </c>
      <c r="Q16">
        <v>1</v>
      </c>
      <c r="W16">
        <v>0</v>
      </c>
      <c r="X16">
        <v>1677495782</v>
      </c>
      <c r="Y16">
        <v>111.2</v>
      </c>
      <c r="AA16">
        <v>0</v>
      </c>
      <c r="AB16">
        <v>0</v>
      </c>
      <c r="AC16">
        <v>0</v>
      </c>
      <c r="AD16">
        <v>8.5299999999999994</v>
      </c>
      <c r="AE16">
        <v>0</v>
      </c>
      <c r="AF16">
        <v>0</v>
      </c>
      <c r="AG16">
        <v>0</v>
      </c>
      <c r="AH16">
        <v>8.5299999999999994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111.2</v>
      </c>
      <c r="AU16" t="s">
        <v>3</v>
      </c>
      <c r="AV16">
        <v>1</v>
      </c>
      <c r="AW16">
        <v>2</v>
      </c>
      <c r="AX16">
        <v>25996616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56.378399999999999</v>
      </c>
      <c r="CY16">
        <f>AD16</f>
        <v>8.5299999999999994</v>
      </c>
      <c r="CZ16">
        <f>AH16</f>
        <v>8.5299999999999994</v>
      </c>
      <c r="DA16">
        <f>AL16</f>
        <v>1</v>
      </c>
      <c r="DB16">
        <f t="shared" si="0"/>
        <v>948.54</v>
      </c>
      <c r="DC16">
        <f t="shared" si="1"/>
        <v>0</v>
      </c>
    </row>
    <row r="17" spans="1:107" x14ac:dyDescent="0.25">
      <c r="A17">
        <f>ROW(Source!A34)</f>
        <v>34</v>
      </c>
      <c r="B17">
        <v>25996508</v>
      </c>
      <c r="C17">
        <v>25996609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29</v>
      </c>
      <c r="J17" t="s">
        <v>3</v>
      </c>
      <c r="K17" t="s">
        <v>458</v>
      </c>
      <c r="L17">
        <v>608254</v>
      </c>
      <c r="N17">
        <v>1013</v>
      </c>
      <c r="O17" t="s">
        <v>459</v>
      </c>
      <c r="P17" t="s">
        <v>459</v>
      </c>
      <c r="Q17">
        <v>1</v>
      </c>
      <c r="W17">
        <v>0</v>
      </c>
      <c r="X17">
        <v>-185737400</v>
      </c>
      <c r="Y17">
        <v>21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21</v>
      </c>
      <c r="AU17" t="s">
        <v>3</v>
      </c>
      <c r="AV17">
        <v>2</v>
      </c>
      <c r="AW17">
        <v>2</v>
      </c>
      <c r="AX17">
        <v>25996617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10.647</v>
      </c>
      <c r="CY17">
        <f>AD17</f>
        <v>0</v>
      </c>
      <c r="CZ17">
        <f>AH17</f>
        <v>0</v>
      </c>
      <c r="DA17">
        <f>AL17</f>
        <v>1</v>
      </c>
      <c r="DB17">
        <f t="shared" si="0"/>
        <v>0</v>
      </c>
      <c r="DC17">
        <f t="shared" si="1"/>
        <v>0</v>
      </c>
    </row>
    <row r="18" spans="1:107" x14ac:dyDescent="0.25">
      <c r="A18">
        <f>ROW(Source!A34)</f>
        <v>34</v>
      </c>
      <c r="B18">
        <v>25996508</v>
      </c>
      <c r="C18">
        <v>25996609</v>
      </c>
      <c r="D18">
        <v>23738697</v>
      </c>
      <c r="E18">
        <v>1</v>
      </c>
      <c r="F18">
        <v>1</v>
      </c>
      <c r="G18">
        <v>1</v>
      </c>
      <c r="H18">
        <v>2</v>
      </c>
      <c r="I18" t="s">
        <v>471</v>
      </c>
      <c r="J18" t="s">
        <v>472</v>
      </c>
      <c r="K18" t="s">
        <v>473</v>
      </c>
      <c r="L18">
        <v>1368</v>
      </c>
      <c r="N18">
        <v>1011</v>
      </c>
      <c r="O18" t="s">
        <v>463</v>
      </c>
      <c r="P18" t="s">
        <v>463</v>
      </c>
      <c r="Q18">
        <v>1</v>
      </c>
      <c r="W18">
        <v>0</v>
      </c>
      <c r="X18">
        <v>-1874903301</v>
      </c>
      <c r="Y18">
        <v>1.8</v>
      </c>
      <c r="AA18">
        <v>0</v>
      </c>
      <c r="AB18">
        <v>30.87</v>
      </c>
      <c r="AC18">
        <v>13.5</v>
      </c>
      <c r="AD18">
        <v>0</v>
      </c>
      <c r="AE18">
        <v>0</v>
      </c>
      <c r="AF18">
        <v>30.87</v>
      </c>
      <c r="AG18">
        <v>13.5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1.8</v>
      </c>
      <c r="AU18" t="s">
        <v>3</v>
      </c>
      <c r="AV18">
        <v>0</v>
      </c>
      <c r="AW18">
        <v>2</v>
      </c>
      <c r="AX18">
        <v>25996618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Y18*Source!I34</f>
        <v>0.91260000000000008</v>
      </c>
      <c r="CY18">
        <f>AB18</f>
        <v>30.87</v>
      </c>
      <c r="CZ18">
        <f>AF18</f>
        <v>30.87</v>
      </c>
      <c r="DA18">
        <f>AJ18</f>
        <v>1</v>
      </c>
      <c r="DB18">
        <f t="shared" si="0"/>
        <v>55.57</v>
      </c>
      <c r="DC18">
        <f t="shared" si="1"/>
        <v>24.3</v>
      </c>
    </row>
    <row r="19" spans="1:107" x14ac:dyDescent="0.25">
      <c r="A19">
        <f>ROW(Source!A34)</f>
        <v>34</v>
      </c>
      <c r="B19">
        <v>25996508</v>
      </c>
      <c r="C19">
        <v>25996609</v>
      </c>
      <c r="D19">
        <v>23738807</v>
      </c>
      <c r="E19">
        <v>1</v>
      </c>
      <c r="F19">
        <v>1</v>
      </c>
      <c r="G19">
        <v>1</v>
      </c>
      <c r="H19">
        <v>2</v>
      </c>
      <c r="I19" t="s">
        <v>460</v>
      </c>
      <c r="J19" t="s">
        <v>461</v>
      </c>
      <c r="K19" t="s">
        <v>462</v>
      </c>
      <c r="L19">
        <v>1368</v>
      </c>
      <c r="N19">
        <v>1011</v>
      </c>
      <c r="O19" t="s">
        <v>463</v>
      </c>
      <c r="P19" t="s">
        <v>463</v>
      </c>
      <c r="Q19">
        <v>1</v>
      </c>
      <c r="W19">
        <v>0</v>
      </c>
      <c r="X19">
        <v>1951494636</v>
      </c>
      <c r="Y19">
        <v>19.2</v>
      </c>
      <c r="AA19">
        <v>0</v>
      </c>
      <c r="AB19">
        <v>60.6</v>
      </c>
      <c r="AC19">
        <v>10.06</v>
      </c>
      <c r="AD19">
        <v>0</v>
      </c>
      <c r="AE19">
        <v>0</v>
      </c>
      <c r="AF19">
        <v>60.6</v>
      </c>
      <c r="AG19">
        <v>10.06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19.2</v>
      </c>
      <c r="AU19" t="s">
        <v>3</v>
      </c>
      <c r="AV19">
        <v>0</v>
      </c>
      <c r="AW19">
        <v>2</v>
      </c>
      <c r="AX19">
        <v>25996619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Y19*Source!I34</f>
        <v>9.7343999999999991</v>
      </c>
      <c r="CY19">
        <f>AB19</f>
        <v>60.6</v>
      </c>
      <c r="CZ19">
        <f>AF19</f>
        <v>60.6</v>
      </c>
      <c r="DA19">
        <f>AJ19</f>
        <v>1</v>
      </c>
      <c r="DB19">
        <f t="shared" si="0"/>
        <v>1163.52</v>
      </c>
      <c r="DC19">
        <f t="shared" si="1"/>
        <v>193.15</v>
      </c>
    </row>
    <row r="20" spans="1:107" x14ac:dyDescent="0.25">
      <c r="A20">
        <f>ROW(Source!A34)</f>
        <v>34</v>
      </c>
      <c r="B20">
        <v>25996508</v>
      </c>
      <c r="C20">
        <v>25996609</v>
      </c>
      <c r="D20">
        <v>23740120</v>
      </c>
      <c r="E20">
        <v>1</v>
      </c>
      <c r="F20">
        <v>1</v>
      </c>
      <c r="G20">
        <v>1</v>
      </c>
      <c r="H20">
        <v>2</v>
      </c>
      <c r="I20" t="s">
        <v>464</v>
      </c>
      <c r="J20" t="s">
        <v>465</v>
      </c>
      <c r="K20" t="s">
        <v>466</v>
      </c>
      <c r="L20">
        <v>1368</v>
      </c>
      <c r="N20">
        <v>1011</v>
      </c>
      <c r="O20" t="s">
        <v>463</v>
      </c>
      <c r="P20" t="s">
        <v>463</v>
      </c>
      <c r="Q20">
        <v>1</v>
      </c>
      <c r="W20">
        <v>0</v>
      </c>
      <c r="X20">
        <v>1676103731</v>
      </c>
      <c r="Y20">
        <v>38.4</v>
      </c>
      <c r="AA20">
        <v>0</v>
      </c>
      <c r="AB20">
        <v>16.2</v>
      </c>
      <c r="AC20">
        <v>0</v>
      </c>
      <c r="AD20">
        <v>0</v>
      </c>
      <c r="AE20">
        <v>0</v>
      </c>
      <c r="AF20">
        <v>16.2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38.4</v>
      </c>
      <c r="AU20" t="s">
        <v>3</v>
      </c>
      <c r="AV20">
        <v>0</v>
      </c>
      <c r="AW20">
        <v>2</v>
      </c>
      <c r="AX20">
        <v>25996620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Y20*Source!I34</f>
        <v>19.468799999999998</v>
      </c>
      <c r="CY20">
        <f>AB20</f>
        <v>16.2</v>
      </c>
      <c r="CZ20">
        <f>AF20</f>
        <v>16.2</v>
      </c>
      <c r="DA20">
        <f>AJ20</f>
        <v>1</v>
      </c>
      <c r="DB20">
        <f t="shared" si="0"/>
        <v>622.08000000000004</v>
      </c>
      <c r="DC20">
        <f t="shared" si="1"/>
        <v>0</v>
      </c>
    </row>
    <row r="21" spans="1:107" x14ac:dyDescent="0.25">
      <c r="A21">
        <f>ROW(Source!A34)</f>
        <v>34</v>
      </c>
      <c r="B21">
        <v>25996508</v>
      </c>
      <c r="C21">
        <v>25996609</v>
      </c>
      <c r="D21">
        <v>23797353</v>
      </c>
      <c r="E21">
        <v>1</v>
      </c>
      <c r="F21">
        <v>1</v>
      </c>
      <c r="G21">
        <v>1</v>
      </c>
      <c r="H21">
        <v>3</v>
      </c>
      <c r="I21" t="s">
        <v>22</v>
      </c>
      <c r="J21" t="s">
        <v>25</v>
      </c>
      <c r="K21" t="s">
        <v>23</v>
      </c>
      <c r="L21">
        <v>1348</v>
      </c>
      <c r="N21">
        <v>1009</v>
      </c>
      <c r="O21" t="s">
        <v>24</v>
      </c>
      <c r="P21" t="s">
        <v>24</v>
      </c>
      <c r="Q21">
        <v>1000</v>
      </c>
      <c r="W21">
        <v>0</v>
      </c>
      <c r="X21">
        <v>76172959</v>
      </c>
      <c r="Y21">
        <v>6.6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3</v>
      </c>
      <c r="AT21">
        <v>6.6</v>
      </c>
      <c r="AU21" t="s">
        <v>3</v>
      </c>
      <c r="AV21">
        <v>0</v>
      </c>
      <c r="AW21">
        <v>2</v>
      </c>
      <c r="AX21">
        <v>25996621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Y21*Source!I34</f>
        <v>3.3462000000000001</v>
      </c>
      <c r="CY21">
        <f>AA21</f>
        <v>0</v>
      </c>
      <c r="CZ21">
        <f>AE21</f>
        <v>0</v>
      </c>
      <c r="DA21">
        <f>AI21</f>
        <v>1</v>
      </c>
      <c r="DB21">
        <f t="shared" si="0"/>
        <v>0</v>
      </c>
      <c r="DC21">
        <f t="shared" si="1"/>
        <v>0</v>
      </c>
    </row>
    <row r="22" spans="1:107" x14ac:dyDescent="0.25">
      <c r="A22">
        <f>ROW(Source!A36)</f>
        <v>36</v>
      </c>
      <c r="B22">
        <v>25996508</v>
      </c>
      <c r="C22">
        <v>25996623</v>
      </c>
      <c r="D22">
        <v>21283854</v>
      </c>
      <c r="E22">
        <v>1</v>
      </c>
      <c r="F22">
        <v>1</v>
      </c>
      <c r="G22">
        <v>1</v>
      </c>
      <c r="H22">
        <v>1</v>
      </c>
      <c r="I22" t="s">
        <v>476</v>
      </c>
      <c r="J22" t="s">
        <v>3</v>
      </c>
      <c r="K22" t="s">
        <v>477</v>
      </c>
      <c r="L22">
        <v>1369</v>
      </c>
      <c r="N22">
        <v>1013</v>
      </c>
      <c r="O22" t="s">
        <v>457</v>
      </c>
      <c r="P22" t="s">
        <v>457</v>
      </c>
      <c r="Q22">
        <v>1</v>
      </c>
      <c r="W22">
        <v>0</v>
      </c>
      <c r="X22">
        <v>-631905301</v>
      </c>
      <c r="Y22">
        <v>7.31</v>
      </c>
      <c r="AA22">
        <v>0</v>
      </c>
      <c r="AB22">
        <v>0</v>
      </c>
      <c r="AC22">
        <v>0</v>
      </c>
      <c r="AD22">
        <v>8.64</v>
      </c>
      <c r="AE22">
        <v>0</v>
      </c>
      <c r="AF22">
        <v>0</v>
      </c>
      <c r="AG22">
        <v>0</v>
      </c>
      <c r="AH22">
        <v>8.64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7.31</v>
      </c>
      <c r="AU22" t="s">
        <v>3</v>
      </c>
      <c r="AV22">
        <v>1</v>
      </c>
      <c r="AW22">
        <v>2</v>
      </c>
      <c r="AX22">
        <v>25996627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0.55555999999999994</v>
      </c>
      <c r="CY22">
        <f>AD22</f>
        <v>8.64</v>
      </c>
      <c r="CZ22">
        <f>AH22</f>
        <v>8.64</v>
      </c>
      <c r="DA22">
        <f>AL22</f>
        <v>1</v>
      </c>
      <c r="DB22">
        <f t="shared" si="0"/>
        <v>63.16</v>
      </c>
      <c r="DC22">
        <f t="shared" si="1"/>
        <v>0</v>
      </c>
    </row>
    <row r="23" spans="1:107" x14ac:dyDescent="0.25">
      <c r="A23">
        <f>ROW(Source!A36)</f>
        <v>36</v>
      </c>
      <c r="B23">
        <v>25996508</v>
      </c>
      <c r="C23">
        <v>25996623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29</v>
      </c>
      <c r="J23" t="s">
        <v>3</v>
      </c>
      <c r="K23" t="s">
        <v>458</v>
      </c>
      <c r="L23">
        <v>608254</v>
      </c>
      <c r="N23">
        <v>1013</v>
      </c>
      <c r="O23" t="s">
        <v>459</v>
      </c>
      <c r="P23" t="s">
        <v>459</v>
      </c>
      <c r="Q23">
        <v>1</v>
      </c>
      <c r="W23">
        <v>0</v>
      </c>
      <c r="X23">
        <v>-185737400</v>
      </c>
      <c r="Y23">
        <v>0.2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0.2</v>
      </c>
      <c r="AU23" t="s">
        <v>3</v>
      </c>
      <c r="AV23">
        <v>2</v>
      </c>
      <c r="AW23">
        <v>2</v>
      </c>
      <c r="AX23">
        <v>25996628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Y23*Source!I36</f>
        <v>1.52E-2</v>
      </c>
      <c r="CY23">
        <f>AD23</f>
        <v>0</v>
      </c>
      <c r="CZ23">
        <f>AH23</f>
        <v>0</v>
      </c>
      <c r="DA23">
        <f>AL23</f>
        <v>1</v>
      </c>
      <c r="DB23">
        <f t="shared" si="0"/>
        <v>0</v>
      </c>
      <c r="DC23">
        <f t="shared" si="1"/>
        <v>0</v>
      </c>
    </row>
    <row r="24" spans="1:107" x14ac:dyDescent="0.25">
      <c r="A24">
        <f>ROW(Source!A36)</f>
        <v>36</v>
      </c>
      <c r="B24">
        <v>25996508</v>
      </c>
      <c r="C24">
        <v>25996623</v>
      </c>
      <c r="D24">
        <v>23738697</v>
      </c>
      <c r="E24">
        <v>1</v>
      </c>
      <c r="F24">
        <v>1</v>
      </c>
      <c r="G24">
        <v>1</v>
      </c>
      <c r="H24">
        <v>2</v>
      </c>
      <c r="I24" t="s">
        <v>471</v>
      </c>
      <c r="J24" t="s">
        <v>472</v>
      </c>
      <c r="K24" t="s">
        <v>473</v>
      </c>
      <c r="L24">
        <v>1368</v>
      </c>
      <c r="N24">
        <v>1011</v>
      </c>
      <c r="O24" t="s">
        <v>463</v>
      </c>
      <c r="P24" t="s">
        <v>463</v>
      </c>
      <c r="Q24">
        <v>1</v>
      </c>
      <c r="W24">
        <v>0</v>
      </c>
      <c r="X24">
        <v>-1874903301</v>
      </c>
      <c r="Y24">
        <v>0.2</v>
      </c>
      <c r="AA24">
        <v>0</v>
      </c>
      <c r="AB24">
        <v>30.87</v>
      </c>
      <c r="AC24">
        <v>13.5</v>
      </c>
      <c r="AD24">
        <v>0</v>
      </c>
      <c r="AE24">
        <v>0</v>
      </c>
      <c r="AF24">
        <v>30.87</v>
      </c>
      <c r="AG24">
        <v>13.5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25996629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Y24*Source!I36</f>
        <v>1.52E-2</v>
      </c>
      <c r="CY24">
        <f>AB24</f>
        <v>30.87</v>
      </c>
      <c r="CZ24">
        <f>AF24</f>
        <v>30.87</v>
      </c>
      <c r="DA24">
        <f>AJ24</f>
        <v>1</v>
      </c>
      <c r="DB24">
        <f t="shared" si="0"/>
        <v>6.17</v>
      </c>
      <c r="DC24">
        <f t="shared" si="1"/>
        <v>2.7</v>
      </c>
    </row>
    <row r="25" spans="1:107" x14ac:dyDescent="0.25">
      <c r="A25">
        <f>ROW(Source!A37)</f>
        <v>37</v>
      </c>
      <c r="B25">
        <v>25996508</v>
      </c>
      <c r="C25">
        <v>25996630</v>
      </c>
      <c r="D25">
        <v>21284362</v>
      </c>
      <c r="E25">
        <v>1</v>
      </c>
      <c r="F25">
        <v>1</v>
      </c>
      <c r="G25">
        <v>1</v>
      </c>
      <c r="H25">
        <v>1</v>
      </c>
      <c r="I25" t="s">
        <v>478</v>
      </c>
      <c r="J25" t="s">
        <v>3</v>
      </c>
      <c r="K25" t="s">
        <v>479</v>
      </c>
      <c r="L25">
        <v>1369</v>
      </c>
      <c r="N25">
        <v>1013</v>
      </c>
      <c r="O25" t="s">
        <v>457</v>
      </c>
      <c r="P25" t="s">
        <v>457</v>
      </c>
      <c r="Q25">
        <v>1</v>
      </c>
      <c r="W25">
        <v>0</v>
      </c>
      <c r="X25">
        <v>-270430179</v>
      </c>
      <c r="Y25">
        <v>290.27</v>
      </c>
      <c r="AA25">
        <v>0</v>
      </c>
      <c r="AB25">
        <v>0</v>
      </c>
      <c r="AC25">
        <v>0</v>
      </c>
      <c r="AD25">
        <v>8.9700000000000006</v>
      </c>
      <c r="AE25">
        <v>0</v>
      </c>
      <c r="AF25">
        <v>0</v>
      </c>
      <c r="AG25">
        <v>0</v>
      </c>
      <c r="AH25">
        <v>8.9700000000000006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290.27</v>
      </c>
      <c r="AU25" t="s">
        <v>3</v>
      </c>
      <c r="AV25">
        <v>1</v>
      </c>
      <c r="AW25">
        <v>2</v>
      </c>
      <c r="AX25">
        <v>25996637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Y25*Source!I37</f>
        <v>31.929699999999997</v>
      </c>
      <c r="CY25">
        <f>AD25</f>
        <v>8.9700000000000006</v>
      </c>
      <c r="CZ25">
        <f>AH25</f>
        <v>8.9700000000000006</v>
      </c>
      <c r="DA25">
        <f>AL25</f>
        <v>1</v>
      </c>
      <c r="DB25">
        <f t="shared" si="0"/>
        <v>2603.7199999999998</v>
      </c>
      <c r="DC25">
        <f t="shared" si="1"/>
        <v>0</v>
      </c>
    </row>
    <row r="26" spans="1:107" x14ac:dyDescent="0.25">
      <c r="A26">
        <f>ROW(Source!A37)</f>
        <v>37</v>
      </c>
      <c r="B26">
        <v>25996508</v>
      </c>
      <c r="C26">
        <v>25996630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29</v>
      </c>
      <c r="J26" t="s">
        <v>3</v>
      </c>
      <c r="K26" t="s">
        <v>458</v>
      </c>
      <c r="L26">
        <v>608254</v>
      </c>
      <c r="N26">
        <v>1013</v>
      </c>
      <c r="O26" t="s">
        <v>459</v>
      </c>
      <c r="P26" t="s">
        <v>459</v>
      </c>
      <c r="Q26">
        <v>1</v>
      </c>
      <c r="W26">
        <v>0</v>
      </c>
      <c r="X26">
        <v>-185737400</v>
      </c>
      <c r="Y26">
        <v>0.72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0.72</v>
      </c>
      <c r="AU26" t="s">
        <v>3</v>
      </c>
      <c r="AV26">
        <v>2</v>
      </c>
      <c r="AW26">
        <v>2</v>
      </c>
      <c r="AX26">
        <v>25996638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7.9199999999999993E-2</v>
      </c>
      <c r="CY26">
        <f>AD26</f>
        <v>0</v>
      </c>
      <c r="CZ26">
        <f>AH26</f>
        <v>0</v>
      </c>
      <c r="DA26">
        <f>AL26</f>
        <v>1</v>
      </c>
      <c r="DB26">
        <f t="shared" si="0"/>
        <v>0</v>
      </c>
      <c r="DC26">
        <f t="shared" si="1"/>
        <v>0</v>
      </c>
    </row>
    <row r="27" spans="1:107" x14ac:dyDescent="0.25">
      <c r="A27">
        <f>ROW(Source!A37)</f>
        <v>37</v>
      </c>
      <c r="B27">
        <v>25996508</v>
      </c>
      <c r="C27">
        <v>25996630</v>
      </c>
      <c r="D27">
        <v>23738697</v>
      </c>
      <c r="E27">
        <v>1</v>
      </c>
      <c r="F27">
        <v>1</v>
      </c>
      <c r="G27">
        <v>1</v>
      </c>
      <c r="H27">
        <v>2</v>
      </c>
      <c r="I27" t="s">
        <v>471</v>
      </c>
      <c r="J27" t="s">
        <v>472</v>
      </c>
      <c r="K27" t="s">
        <v>473</v>
      </c>
      <c r="L27">
        <v>1368</v>
      </c>
      <c r="N27">
        <v>1011</v>
      </c>
      <c r="O27" t="s">
        <v>463</v>
      </c>
      <c r="P27" t="s">
        <v>463</v>
      </c>
      <c r="Q27">
        <v>1</v>
      </c>
      <c r="W27">
        <v>0</v>
      </c>
      <c r="X27">
        <v>-1874903301</v>
      </c>
      <c r="Y27">
        <v>0.72</v>
      </c>
      <c r="AA27">
        <v>0</v>
      </c>
      <c r="AB27">
        <v>30.87</v>
      </c>
      <c r="AC27">
        <v>13.5</v>
      </c>
      <c r="AD27">
        <v>0</v>
      </c>
      <c r="AE27">
        <v>0</v>
      </c>
      <c r="AF27">
        <v>30.87</v>
      </c>
      <c r="AG27">
        <v>13.5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0.72</v>
      </c>
      <c r="AU27" t="s">
        <v>3</v>
      </c>
      <c r="AV27">
        <v>0</v>
      </c>
      <c r="AW27">
        <v>2</v>
      </c>
      <c r="AX27">
        <v>25996639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7.9199999999999993E-2</v>
      </c>
      <c r="CY27">
        <f>AB27</f>
        <v>30.87</v>
      </c>
      <c r="CZ27">
        <f>AF27</f>
        <v>30.87</v>
      </c>
      <c r="DA27">
        <f>AJ27</f>
        <v>1</v>
      </c>
      <c r="DB27">
        <f t="shared" si="0"/>
        <v>22.23</v>
      </c>
      <c r="DC27">
        <f t="shared" si="1"/>
        <v>9.7200000000000006</v>
      </c>
    </row>
    <row r="28" spans="1:107" x14ac:dyDescent="0.25">
      <c r="A28">
        <f>ROW(Source!A37)</f>
        <v>37</v>
      </c>
      <c r="B28">
        <v>25996508</v>
      </c>
      <c r="C28">
        <v>25996630</v>
      </c>
      <c r="D28">
        <v>23775673</v>
      </c>
      <c r="E28">
        <v>1</v>
      </c>
      <c r="F28">
        <v>1</v>
      </c>
      <c r="G28">
        <v>1</v>
      </c>
      <c r="H28">
        <v>3</v>
      </c>
      <c r="I28" t="s">
        <v>480</v>
      </c>
      <c r="J28" t="s">
        <v>481</v>
      </c>
      <c r="K28" t="s">
        <v>482</v>
      </c>
      <c r="L28">
        <v>1339</v>
      </c>
      <c r="N28">
        <v>1007</v>
      </c>
      <c r="O28" t="s">
        <v>483</v>
      </c>
      <c r="P28" t="s">
        <v>483</v>
      </c>
      <c r="Q28">
        <v>1</v>
      </c>
      <c r="W28">
        <v>0</v>
      </c>
      <c r="X28">
        <v>-1544203355</v>
      </c>
      <c r="Y28">
        <v>2.31</v>
      </c>
      <c r="AA28">
        <v>391.61</v>
      </c>
      <c r="AB28">
        <v>0</v>
      </c>
      <c r="AC28">
        <v>0</v>
      </c>
      <c r="AD28">
        <v>0</v>
      </c>
      <c r="AE28">
        <v>391.61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2.31</v>
      </c>
      <c r="AU28" t="s">
        <v>3</v>
      </c>
      <c r="AV28">
        <v>0</v>
      </c>
      <c r="AW28">
        <v>2</v>
      </c>
      <c r="AX28">
        <v>25996640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0.25409999999999999</v>
      </c>
      <c r="CY28">
        <f>AA28</f>
        <v>391.61</v>
      </c>
      <c r="CZ28">
        <f>AE28</f>
        <v>391.61</v>
      </c>
      <c r="DA28">
        <f>AI28</f>
        <v>1</v>
      </c>
      <c r="DB28">
        <f t="shared" si="0"/>
        <v>904.62</v>
      </c>
      <c r="DC28">
        <f t="shared" si="1"/>
        <v>0</v>
      </c>
    </row>
    <row r="29" spans="1:107" x14ac:dyDescent="0.25">
      <c r="A29">
        <f>ROW(Source!A37)</f>
        <v>37</v>
      </c>
      <c r="B29">
        <v>25996508</v>
      </c>
      <c r="C29">
        <v>25996630</v>
      </c>
      <c r="D29">
        <v>23784049</v>
      </c>
      <c r="E29">
        <v>1</v>
      </c>
      <c r="F29">
        <v>1</v>
      </c>
      <c r="G29">
        <v>1</v>
      </c>
      <c r="H29">
        <v>3</v>
      </c>
      <c r="I29" t="s">
        <v>484</v>
      </c>
      <c r="J29" t="s">
        <v>485</v>
      </c>
      <c r="K29" t="s">
        <v>486</v>
      </c>
      <c r="L29">
        <v>1339</v>
      </c>
      <c r="N29">
        <v>1007</v>
      </c>
      <c r="O29" t="s">
        <v>483</v>
      </c>
      <c r="P29" t="s">
        <v>483</v>
      </c>
      <c r="Q29">
        <v>1</v>
      </c>
      <c r="W29">
        <v>0</v>
      </c>
      <c r="X29">
        <v>2143849193</v>
      </c>
      <c r="Y29">
        <v>0.35</v>
      </c>
      <c r="AA29">
        <v>4.82</v>
      </c>
      <c r="AB29">
        <v>0</v>
      </c>
      <c r="AC29">
        <v>0</v>
      </c>
      <c r="AD29">
        <v>0</v>
      </c>
      <c r="AE29">
        <v>4.82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0.35</v>
      </c>
      <c r="AU29" t="s">
        <v>3</v>
      </c>
      <c r="AV29">
        <v>0</v>
      </c>
      <c r="AW29">
        <v>2</v>
      </c>
      <c r="AX29">
        <v>25996641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3.85E-2</v>
      </c>
      <c r="CY29">
        <f>AA29</f>
        <v>4.82</v>
      </c>
      <c r="CZ29">
        <f>AE29</f>
        <v>4.82</v>
      </c>
      <c r="DA29">
        <f>AI29</f>
        <v>1</v>
      </c>
      <c r="DB29">
        <f t="shared" si="0"/>
        <v>1.69</v>
      </c>
      <c r="DC29">
        <f t="shared" si="1"/>
        <v>0</v>
      </c>
    </row>
    <row r="30" spans="1:107" x14ac:dyDescent="0.25">
      <c r="A30">
        <f>ROW(Source!A37)</f>
        <v>37</v>
      </c>
      <c r="B30">
        <v>25996508</v>
      </c>
      <c r="C30">
        <v>25996630</v>
      </c>
      <c r="D30">
        <v>23797353</v>
      </c>
      <c r="E30">
        <v>1</v>
      </c>
      <c r="F30">
        <v>1</v>
      </c>
      <c r="G30">
        <v>1</v>
      </c>
      <c r="H30">
        <v>3</v>
      </c>
      <c r="I30" t="s">
        <v>22</v>
      </c>
      <c r="J30" t="s">
        <v>25</v>
      </c>
      <c r="K30" t="s">
        <v>23</v>
      </c>
      <c r="L30">
        <v>1348</v>
      </c>
      <c r="N30">
        <v>1009</v>
      </c>
      <c r="O30" t="s">
        <v>24</v>
      </c>
      <c r="P30" t="s">
        <v>24</v>
      </c>
      <c r="Q30">
        <v>1000</v>
      </c>
      <c r="W30">
        <v>0</v>
      </c>
      <c r="X30">
        <v>76172959</v>
      </c>
      <c r="Y30">
        <v>3.38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3</v>
      </c>
      <c r="AT30">
        <v>3.38</v>
      </c>
      <c r="AU30" t="s">
        <v>3</v>
      </c>
      <c r="AV30">
        <v>0</v>
      </c>
      <c r="AW30">
        <v>2</v>
      </c>
      <c r="AX30">
        <v>25996642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Y30*Source!I37</f>
        <v>0.37179999999999996</v>
      </c>
      <c r="CY30">
        <f>AA30</f>
        <v>0</v>
      </c>
      <c r="CZ30">
        <f>AE30</f>
        <v>0</v>
      </c>
      <c r="DA30">
        <f>AI30</f>
        <v>1</v>
      </c>
      <c r="DB30">
        <f t="shared" si="0"/>
        <v>0</v>
      </c>
      <c r="DC30">
        <f t="shared" si="1"/>
        <v>0</v>
      </c>
    </row>
    <row r="31" spans="1:107" x14ac:dyDescent="0.25">
      <c r="A31">
        <f>ROW(Source!A39)</f>
        <v>39</v>
      </c>
      <c r="B31">
        <v>25996508</v>
      </c>
      <c r="C31">
        <v>25996644</v>
      </c>
      <c r="D31">
        <v>21283854</v>
      </c>
      <c r="E31">
        <v>1</v>
      </c>
      <c r="F31">
        <v>1</v>
      </c>
      <c r="G31">
        <v>1</v>
      </c>
      <c r="H31">
        <v>1</v>
      </c>
      <c r="I31" t="s">
        <v>476</v>
      </c>
      <c r="J31" t="s">
        <v>3</v>
      </c>
      <c r="K31" t="s">
        <v>477</v>
      </c>
      <c r="L31">
        <v>1369</v>
      </c>
      <c r="N31">
        <v>1013</v>
      </c>
      <c r="O31" t="s">
        <v>457</v>
      </c>
      <c r="P31" t="s">
        <v>457</v>
      </c>
      <c r="Q31">
        <v>1</v>
      </c>
      <c r="W31">
        <v>0</v>
      </c>
      <c r="X31">
        <v>-631905301</v>
      </c>
      <c r="Y31">
        <v>28.07</v>
      </c>
      <c r="AA31">
        <v>0</v>
      </c>
      <c r="AB31">
        <v>0</v>
      </c>
      <c r="AC31">
        <v>0</v>
      </c>
      <c r="AD31">
        <v>8.64</v>
      </c>
      <c r="AE31">
        <v>0</v>
      </c>
      <c r="AF31">
        <v>0</v>
      </c>
      <c r="AG31">
        <v>0</v>
      </c>
      <c r="AH31">
        <v>8.64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28.07</v>
      </c>
      <c r="AU31" t="s">
        <v>3</v>
      </c>
      <c r="AV31">
        <v>1</v>
      </c>
      <c r="AW31">
        <v>2</v>
      </c>
      <c r="AX31">
        <v>25996650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Y31*Source!I39</f>
        <v>11.143790000000001</v>
      </c>
      <c r="CY31">
        <f>AD31</f>
        <v>8.64</v>
      </c>
      <c r="CZ31">
        <f>AH31</f>
        <v>8.64</v>
      </c>
      <c r="DA31">
        <f>AL31</f>
        <v>1</v>
      </c>
      <c r="DB31">
        <f t="shared" si="0"/>
        <v>242.52</v>
      </c>
      <c r="DC31">
        <f t="shared" si="1"/>
        <v>0</v>
      </c>
    </row>
    <row r="32" spans="1:107" x14ac:dyDescent="0.25">
      <c r="A32">
        <f>ROW(Source!A39)</f>
        <v>39</v>
      </c>
      <c r="B32">
        <v>25996508</v>
      </c>
      <c r="C32">
        <v>25996644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29</v>
      </c>
      <c r="J32" t="s">
        <v>3</v>
      </c>
      <c r="K32" t="s">
        <v>458</v>
      </c>
      <c r="L32">
        <v>608254</v>
      </c>
      <c r="N32">
        <v>1013</v>
      </c>
      <c r="O32" t="s">
        <v>459</v>
      </c>
      <c r="P32" t="s">
        <v>459</v>
      </c>
      <c r="Q32">
        <v>1</v>
      </c>
      <c r="W32">
        <v>0</v>
      </c>
      <c r="X32">
        <v>-185737400</v>
      </c>
      <c r="Y32">
        <v>0.1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</v>
      </c>
      <c r="AU32" t="s">
        <v>3</v>
      </c>
      <c r="AV32">
        <v>2</v>
      </c>
      <c r="AW32">
        <v>2</v>
      </c>
      <c r="AX32">
        <v>25996651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Y32*Source!I39</f>
        <v>3.9700000000000006E-2</v>
      </c>
      <c r="CY32">
        <f>AD32</f>
        <v>0</v>
      </c>
      <c r="CZ32">
        <f>AH32</f>
        <v>0</v>
      </c>
      <c r="DA32">
        <f>AL32</f>
        <v>1</v>
      </c>
      <c r="DB32">
        <f t="shared" si="0"/>
        <v>0</v>
      </c>
      <c r="DC32">
        <f t="shared" si="1"/>
        <v>0</v>
      </c>
    </row>
    <row r="33" spans="1:107" x14ac:dyDescent="0.25">
      <c r="A33">
        <f>ROW(Source!A39)</f>
        <v>39</v>
      </c>
      <c r="B33">
        <v>25996508</v>
      </c>
      <c r="C33">
        <v>25996644</v>
      </c>
      <c r="D33">
        <v>23738697</v>
      </c>
      <c r="E33">
        <v>1</v>
      </c>
      <c r="F33">
        <v>1</v>
      </c>
      <c r="G33">
        <v>1</v>
      </c>
      <c r="H33">
        <v>2</v>
      </c>
      <c r="I33" t="s">
        <v>471</v>
      </c>
      <c r="J33" t="s">
        <v>472</v>
      </c>
      <c r="K33" t="s">
        <v>473</v>
      </c>
      <c r="L33">
        <v>1368</v>
      </c>
      <c r="N33">
        <v>1011</v>
      </c>
      <c r="O33" t="s">
        <v>463</v>
      </c>
      <c r="P33" t="s">
        <v>463</v>
      </c>
      <c r="Q33">
        <v>1</v>
      </c>
      <c r="W33">
        <v>0</v>
      </c>
      <c r="X33">
        <v>-1874903301</v>
      </c>
      <c r="Y33">
        <v>0.1</v>
      </c>
      <c r="AA33">
        <v>0</v>
      </c>
      <c r="AB33">
        <v>30.87</v>
      </c>
      <c r="AC33">
        <v>13.5</v>
      </c>
      <c r="AD33">
        <v>0</v>
      </c>
      <c r="AE33">
        <v>0</v>
      </c>
      <c r="AF33">
        <v>30.87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0.1</v>
      </c>
      <c r="AU33" t="s">
        <v>3</v>
      </c>
      <c r="AV33">
        <v>0</v>
      </c>
      <c r="AW33">
        <v>2</v>
      </c>
      <c r="AX33">
        <v>25996652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Y33*Source!I39</f>
        <v>3.9700000000000006E-2</v>
      </c>
      <c r="CY33">
        <f>AB33</f>
        <v>30.87</v>
      </c>
      <c r="CZ33">
        <f>AF33</f>
        <v>30.87</v>
      </c>
      <c r="DA33">
        <f>AJ33</f>
        <v>1</v>
      </c>
      <c r="DB33">
        <f t="shared" si="0"/>
        <v>3.09</v>
      </c>
      <c r="DC33">
        <f t="shared" si="1"/>
        <v>1.35</v>
      </c>
    </row>
    <row r="34" spans="1:107" x14ac:dyDescent="0.25">
      <c r="A34">
        <f>ROW(Source!A39)</f>
        <v>39</v>
      </c>
      <c r="B34">
        <v>25996508</v>
      </c>
      <c r="C34">
        <v>25996644</v>
      </c>
      <c r="D34">
        <v>23775673</v>
      </c>
      <c r="E34">
        <v>1</v>
      </c>
      <c r="F34">
        <v>1</v>
      </c>
      <c r="G34">
        <v>1</v>
      </c>
      <c r="H34">
        <v>3</v>
      </c>
      <c r="I34" t="s">
        <v>480</v>
      </c>
      <c r="J34" t="s">
        <v>481</v>
      </c>
      <c r="K34" t="s">
        <v>482</v>
      </c>
      <c r="L34">
        <v>1339</v>
      </c>
      <c r="N34">
        <v>1007</v>
      </c>
      <c r="O34" t="s">
        <v>483</v>
      </c>
      <c r="P34" t="s">
        <v>483</v>
      </c>
      <c r="Q34">
        <v>1</v>
      </c>
      <c r="W34">
        <v>0</v>
      </c>
      <c r="X34">
        <v>-1544203355</v>
      </c>
      <c r="Y34">
        <v>3.4000000000000002E-2</v>
      </c>
      <c r="AA34">
        <v>391.61</v>
      </c>
      <c r="AB34">
        <v>0</v>
      </c>
      <c r="AC34">
        <v>0</v>
      </c>
      <c r="AD34">
        <v>0</v>
      </c>
      <c r="AE34">
        <v>391.61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3.4000000000000002E-2</v>
      </c>
      <c r="AU34" t="s">
        <v>3</v>
      </c>
      <c r="AV34">
        <v>0</v>
      </c>
      <c r="AW34">
        <v>2</v>
      </c>
      <c r="AX34">
        <v>25996653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Y34*Source!I39</f>
        <v>1.3498000000000001E-2</v>
      </c>
      <c r="CY34">
        <f>AA34</f>
        <v>391.61</v>
      </c>
      <c r="CZ34">
        <f>AE34</f>
        <v>391.61</v>
      </c>
      <c r="DA34">
        <f>AI34</f>
        <v>1</v>
      </c>
      <c r="DB34">
        <f t="shared" si="0"/>
        <v>13.31</v>
      </c>
      <c r="DC34">
        <f t="shared" si="1"/>
        <v>0</v>
      </c>
    </row>
    <row r="35" spans="1:107" x14ac:dyDescent="0.25">
      <c r="A35">
        <f>ROW(Source!A39)</f>
        <v>39</v>
      </c>
      <c r="B35">
        <v>25996508</v>
      </c>
      <c r="C35">
        <v>25996644</v>
      </c>
      <c r="D35">
        <v>23784049</v>
      </c>
      <c r="E35">
        <v>1</v>
      </c>
      <c r="F35">
        <v>1</v>
      </c>
      <c r="G35">
        <v>1</v>
      </c>
      <c r="H35">
        <v>3</v>
      </c>
      <c r="I35" t="s">
        <v>484</v>
      </c>
      <c r="J35" t="s">
        <v>485</v>
      </c>
      <c r="K35" t="s">
        <v>486</v>
      </c>
      <c r="L35">
        <v>1339</v>
      </c>
      <c r="N35">
        <v>1007</v>
      </c>
      <c r="O35" t="s">
        <v>483</v>
      </c>
      <c r="P35" t="s">
        <v>483</v>
      </c>
      <c r="Q35">
        <v>1</v>
      </c>
      <c r="W35">
        <v>0</v>
      </c>
      <c r="X35">
        <v>2143849193</v>
      </c>
      <c r="Y35">
        <v>0.01</v>
      </c>
      <c r="AA35">
        <v>4.82</v>
      </c>
      <c r="AB35">
        <v>0</v>
      </c>
      <c r="AC35">
        <v>0</v>
      </c>
      <c r="AD35">
        <v>0</v>
      </c>
      <c r="AE35">
        <v>4.82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0.01</v>
      </c>
      <c r="AU35" t="s">
        <v>3</v>
      </c>
      <c r="AV35">
        <v>0</v>
      </c>
      <c r="AW35">
        <v>2</v>
      </c>
      <c r="AX35">
        <v>25996654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Y35*Source!I39</f>
        <v>3.9700000000000004E-3</v>
      </c>
      <c r="CY35">
        <f>AA35</f>
        <v>4.82</v>
      </c>
      <c r="CZ35">
        <f>AE35</f>
        <v>4.82</v>
      </c>
      <c r="DA35">
        <f>AI35</f>
        <v>1</v>
      </c>
      <c r="DB35">
        <f t="shared" si="0"/>
        <v>0.05</v>
      </c>
      <c r="DC35">
        <f t="shared" si="1"/>
        <v>0</v>
      </c>
    </row>
    <row r="36" spans="1:107" x14ac:dyDescent="0.25">
      <c r="A36">
        <f>ROW(Source!A40)</f>
        <v>40</v>
      </c>
      <c r="B36">
        <v>25996508</v>
      </c>
      <c r="C36">
        <v>25996655</v>
      </c>
      <c r="D36">
        <v>21282387</v>
      </c>
      <c r="E36">
        <v>1</v>
      </c>
      <c r="F36">
        <v>1</v>
      </c>
      <c r="G36">
        <v>1</v>
      </c>
      <c r="H36">
        <v>1</v>
      </c>
      <c r="I36" t="s">
        <v>487</v>
      </c>
      <c r="J36" t="s">
        <v>3</v>
      </c>
      <c r="K36" t="s">
        <v>488</v>
      </c>
      <c r="L36">
        <v>1369</v>
      </c>
      <c r="N36">
        <v>1013</v>
      </c>
      <c r="O36" t="s">
        <v>457</v>
      </c>
      <c r="P36" t="s">
        <v>457</v>
      </c>
      <c r="Q36">
        <v>1</v>
      </c>
      <c r="W36">
        <v>0</v>
      </c>
      <c r="X36">
        <v>1962208389</v>
      </c>
      <c r="Y36">
        <v>0.57769999999999999</v>
      </c>
      <c r="AA36">
        <v>0</v>
      </c>
      <c r="AB36">
        <v>0</v>
      </c>
      <c r="AC36">
        <v>0</v>
      </c>
      <c r="AD36">
        <v>7.19</v>
      </c>
      <c r="AE36">
        <v>0</v>
      </c>
      <c r="AF36">
        <v>0</v>
      </c>
      <c r="AG36">
        <v>0</v>
      </c>
      <c r="AH36">
        <v>7.19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0.57769999999999999</v>
      </c>
      <c r="AU36" t="s">
        <v>3</v>
      </c>
      <c r="AV36">
        <v>1</v>
      </c>
      <c r="AW36">
        <v>2</v>
      </c>
      <c r="AX36">
        <v>25996658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Y36*Source!I40</f>
        <v>2.4263400000000002</v>
      </c>
      <c r="CY36">
        <f>AD36</f>
        <v>7.19</v>
      </c>
      <c r="CZ36">
        <f>AH36</f>
        <v>7.19</v>
      </c>
      <c r="DA36">
        <f>AL36</f>
        <v>1</v>
      </c>
      <c r="DB36">
        <f t="shared" si="0"/>
        <v>4.1500000000000004</v>
      </c>
      <c r="DC36">
        <f t="shared" si="1"/>
        <v>0</v>
      </c>
    </row>
    <row r="37" spans="1:107" x14ac:dyDescent="0.25">
      <c r="A37">
        <f>ROW(Source!A40)</f>
        <v>40</v>
      </c>
      <c r="B37">
        <v>25996508</v>
      </c>
      <c r="C37">
        <v>25996655</v>
      </c>
      <c r="D37">
        <v>23740415</v>
      </c>
      <c r="E37">
        <v>1</v>
      </c>
      <c r="F37">
        <v>1</v>
      </c>
      <c r="G37">
        <v>1</v>
      </c>
      <c r="H37">
        <v>2</v>
      </c>
      <c r="I37" t="s">
        <v>489</v>
      </c>
      <c r="J37" t="s">
        <v>490</v>
      </c>
      <c r="K37" t="s">
        <v>491</v>
      </c>
      <c r="L37">
        <v>1368</v>
      </c>
      <c r="N37">
        <v>1011</v>
      </c>
      <c r="O37" t="s">
        <v>463</v>
      </c>
      <c r="P37" t="s">
        <v>463</v>
      </c>
      <c r="Q37">
        <v>1</v>
      </c>
      <c r="W37">
        <v>0</v>
      </c>
      <c r="X37">
        <v>1913860641</v>
      </c>
      <c r="Y37">
        <v>0.28999999999999998</v>
      </c>
      <c r="AA37">
        <v>0</v>
      </c>
      <c r="AB37">
        <v>103.95</v>
      </c>
      <c r="AC37">
        <v>0</v>
      </c>
      <c r="AD37">
        <v>0</v>
      </c>
      <c r="AE37">
        <v>0</v>
      </c>
      <c r="AF37">
        <v>103.95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0.28999999999999998</v>
      </c>
      <c r="AU37" t="s">
        <v>3</v>
      </c>
      <c r="AV37">
        <v>0</v>
      </c>
      <c r="AW37">
        <v>2</v>
      </c>
      <c r="AX37">
        <v>25996659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Y37*Source!I40</f>
        <v>1.218</v>
      </c>
      <c r="CY37">
        <f>AB37</f>
        <v>103.95</v>
      </c>
      <c r="CZ37">
        <f>AF37</f>
        <v>103.95</v>
      </c>
      <c r="DA37">
        <f>AJ37</f>
        <v>1</v>
      </c>
      <c r="DB37">
        <f t="shared" si="0"/>
        <v>30.15</v>
      </c>
      <c r="DC37">
        <f t="shared" si="1"/>
        <v>0</v>
      </c>
    </row>
    <row r="38" spans="1:107" x14ac:dyDescent="0.25">
      <c r="A38">
        <f>ROW(Source!A41)</f>
        <v>41</v>
      </c>
      <c r="B38">
        <v>25996508</v>
      </c>
      <c r="C38">
        <v>25996660</v>
      </c>
      <c r="D38">
        <v>23740416</v>
      </c>
      <c r="E38">
        <v>1</v>
      </c>
      <c r="F38">
        <v>1</v>
      </c>
      <c r="G38">
        <v>1</v>
      </c>
      <c r="H38">
        <v>2</v>
      </c>
      <c r="I38" t="s">
        <v>492</v>
      </c>
      <c r="J38" t="s">
        <v>493</v>
      </c>
      <c r="K38" t="s">
        <v>494</v>
      </c>
      <c r="L38">
        <v>1368</v>
      </c>
      <c r="N38">
        <v>1011</v>
      </c>
      <c r="O38" t="s">
        <v>463</v>
      </c>
      <c r="P38" t="s">
        <v>463</v>
      </c>
      <c r="Q38">
        <v>1</v>
      </c>
      <c r="W38">
        <v>0</v>
      </c>
      <c r="X38">
        <v>-649907738</v>
      </c>
      <c r="Y38">
        <v>0.17150000000000001</v>
      </c>
      <c r="AA38">
        <v>0</v>
      </c>
      <c r="AB38">
        <v>100.28</v>
      </c>
      <c r="AC38">
        <v>0</v>
      </c>
      <c r="AD38">
        <v>0</v>
      </c>
      <c r="AE38">
        <v>0</v>
      </c>
      <c r="AF38">
        <v>100.28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0.17150000000000001</v>
      </c>
      <c r="AU38" t="s">
        <v>3</v>
      </c>
      <c r="AV38">
        <v>0</v>
      </c>
      <c r="AW38">
        <v>2</v>
      </c>
      <c r="AX38">
        <v>25996662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Y38*Source!I41</f>
        <v>0.72030000000000005</v>
      </c>
      <c r="CY38">
        <f>AB38</f>
        <v>100.28</v>
      </c>
      <c r="CZ38">
        <f>AF38</f>
        <v>100.28</v>
      </c>
      <c r="DA38">
        <f>AJ38</f>
        <v>1</v>
      </c>
      <c r="DB38">
        <f t="shared" si="0"/>
        <v>17.2</v>
      </c>
      <c r="DC38">
        <f t="shared" si="1"/>
        <v>0</v>
      </c>
    </row>
    <row r="39" spans="1:107" x14ac:dyDescent="0.25">
      <c r="A39">
        <f>ROW(Source!A42)</f>
        <v>42</v>
      </c>
      <c r="B39">
        <v>25996508</v>
      </c>
      <c r="C39">
        <v>25996663</v>
      </c>
      <c r="D39">
        <v>21284362</v>
      </c>
      <c r="E39">
        <v>1</v>
      </c>
      <c r="F39">
        <v>1</v>
      </c>
      <c r="G39">
        <v>1</v>
      </c>
      <c r="H39">
        <v>1</v>
      </c>
      <c r="I39" t="s">
        <v>478</v>
      </c>
      <c r="J39" t="s">
        <v>3</v>
      </c>
      <c r="K39" t="s">
        <v>479</v>
      </c>
      <c r="L39">
        <v>1369</v>
      </c>
      <c r="N39">
        <v>1013</v>
      </c>
      <c r="O39" t="s">
        <v>457</v>
      </c>
      <c r="P39" t="s">
        <v>457</v>
      </c>
      <c r="Q39">
        <v>1</v>
      </c>
      <c r="W39">
        <v>0</v>
      </c>
      <c r="X39">
        <v>-270430179</v>
      </c>
      <c r="Y39">
        <v>132.25</v>
      </c>
      <c r="AA39">
        <v>0</v>
      </c>
      <c r="AB39">
        <v>0</v>
      </c>
      <c r="AC39">
        <v>0</v>
      </c>
      <c r="AD39">
        <v>8.9700000000000006</v>
      </c>
      <c r="AE39">
        <v>0</v>
      </c>
      <c r="AF39">
        <v>0</v>
      </c>
      <c r="AG39">
        <v>0</v>
      </c>
      <c r="AH39">
        <v>8.9700000000000006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3</v>
      </c>
      <c r="AT39">
        <v>115</v>
      </c>
      <c r="AU39" t="s">
        <v>101</v>
      </c>
      <c r="AV39">
        <v>1</v>
      </c>
      <c r="AW39">
        <v>2</v>
      </c>
      <c r="AX39">
        <v>25996671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Y39*Source!I42</f>
        <v>2.4995250000000002</v>
      </c>
      <c r="CY39">
        <f>AD39</f>
        <v>8.9700000000000006</v>
      </c>
      <c r="CZ39">
        <f>AH39</f>
        <v>8.9700000000000006</v>
      </c>
      <c r="DA39">
        <f>AL39</f>
        <v>1</v>
      </c>
      <c r="DB39">
        <f>ROUND((ROUND(AT39*CZ39,2)*1.15),2)</f>
        <v>1186.28</v>
      </c>
      <c r="DC39">
        <f>ROUND((ROUND(AT39*AG39,2)*1.15),2)</f>
        <v>0</v>
      </c>
    </row>
    <row r="40" spans="1:107" x14ac:dyDescent="0.25">
      <c r="A40">
        <f>ROW(Source!A42)</f>
        <v>42</v>
      </c>
      <c r="B40">
        <v>25996508</v>
      </c>
      <c r="C40">
        <v>25996663</v>
      </c>
      <c r="D40">
        <v>23740408</v>
      </c>
      <c r="E40">
        <v>1</v>
      </c>
      <c r="F40">
        <v>1</v>
      </c>
      <c r="G40">
        <v>1</v>
      </c>
      <c r="H40">
        <v>2</v>
      </c>
      <c r="I40" t="s">
        <v>495</v>
      </c>
      <c r="J40" t="s">
        <v>496</v>
      </c>
      <c r="K40" t="s">
        <v>497</v>
      </c>
      <c r="L40">
        <v>1368</v>
      </c>
      <c r="N40">
        <v>1011</v>
      </c>
      <c r="O40" t="s">
        <v>463</v>
      </c>
      <c r="P40" t="s">
        <v>463</v>
      </c>
      <c r="Q40">
        <v>1</v>
      </c>
      <c r="W40">
        <v>0</v>
      </c>
      <c r="X40">
        <v>-663750327</v>
      </c>
      <c r="Y40">
        <v>4.875</v>
      </c>
      <c r="AA40">
        <v>0</v>
      </c>
      <c r="AB40">
        <v>86.95</v>
      </c>
      <c r="AC40">
        <v>0</v>
      </c>
      <c r="AD40">
        <v>0</v>
      </c>
      <c r="AE40">
        <v>0</v>
      </c>
      <c r="AF40">
        <v>86.95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3.9</v>
      </c>
      <c r="AU40" t="s">
        <v>100</v>
      </c>
      <c r="AV40">
        <v>0</v>
      </c>
      <c r="AW40">
        <v>2</v>
      </c>
      <c r="AX40">
        <v>25996672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Y40*Source!I42</f>
        <v>9.2137499999999997E-2</v>
      </c>
      <c r="CY40">
        <f>AB40</f>
        <v>86.95</v>
      </c>
      <c r="CZ40">
        <f>AF40</f>
        <v>86.95</v>
      </c>
      <c r="DA40">
        <f>AJ40</f>
        <v>1</v>
      </c>
      <c r="DB40">
        <f>ROUND((ROUND(AT40*CZ40,2)*1.25),2)</f>
        <v>423.89</v>
      </c>
      <c r="DC40">
        <f>ROUND((ROUND(AT40*AG40,2)*1.25),2)</f>
        <v>0</v>
      </c>
    </row>
    <row r="41" spans="1:107" x14ac:dyDescent="0.25">
      <c r="A41">
        <f>ROW(Source!A42)</f>
        <v>42</v>
      </c>
      <c r="B41">
        <v>25996508</v>
      </c>
      <c r="C41">
        <v>25996663</v>
      </c>
      <c r="D41">
        <v>23741817</v>
      </c>
      <c r="E41">
        <v>1</v>
      </c>
      <c r="F41">
        <v>1</v>
      </c>
      <c r="G41">
        <v>1</v>
      </c>
      <c r="H41">
        <v>3</v>
      </c>
      <c r="I41" t="s">
        <v>498</v>
      </c>
      <c r="J41" t="s">
        <v>499</v>
      </c>
      <c r="K41" t="s">
        <v>500</v>
      </c>
      <c r="L41">
        <v>1346</v>
      </c>
      <c r="N41">
        <v>1009</v>
      </c>
      <c r="O41" t="s">
        <v>155</v>
      </c>
      <c r="P41" t="s">
        <v>155</v>
      </c>
      <c r="Q41">
        <v>1</v>
      </c>
      <c r="W41">
        <v>0</v>
      </c>
      <c r="X41">
        <v>322972170</v>
      </c>
      <c r="Y41">
        <v>108</v>
      </c>
      <c r="AA41">
        <v>8</v>
      </c>
      <c r="AB41">
        <v>0</v>
      </c>
      <c r="AC41">
        <v>0</v>
      </c>
      <c r="AD41">
        <v>0</v>
      </c>
      <c r="AE41">
        <v>8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108</v>
      </c>
      <c r="AU41" t="s">
        <v>3</v>
      </c>
      <c r="AV41">
        <v>0</v>
      </c>
      <c r="AW41">
        <v>2</v>
      </c>
      <c r="AX41">
        <v>25996673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Y41*Source!I42</f>
        <v>2.0411999999999999</v>
      </c>
      <c r="CY41">
        <f>AA41</f>
        <v>8</v>
      </c>
      <c r="CZ41">
        <f>AE41</f>
        <v>8</v>
      </c>
      <c r="DA41">
        <f>AI41</f>
        <v>1</v>
      </c>
      <c r="DB41">
        <f t="shared" ref="DB41:DB52" si="2">ROUND(ROUND(AT41*CZ41,2),2)</f>
        <v>864</v>
      </c>
      <c r="DC41">
        <f t="shared" ref="DC41:DC52" si="3">ROUND(ROUND(AT41*AG41,2),2)</f>
        <v>0</v>
      </c>
    </row>
    <row r="42" spans="1:107" x14ac:dyDescent="0.25">
      <c r="A42">
        <f>ROW(Source!A42)</f>
        <v>42</v>
      </c>
      <c r="B42">
        <v>25996508</v>
      </c>
      <c r="C42">
        <v>25996663</v>
      </c>
      <c r="D42">
        <v>23747790</v>
      </c>
      <c r="E42">
        <v>1</v>
      </c>
      <c r="F42">
        <v>1</v>
      </c>
      <c r="G42">
        <v>1</v>
      </c>
      <c r="H42">
        <v>3</v>
      </c>
      <c r="I42" t="s">
        <v>501</v>
      </c>
      <c r="J42" t="s">
        <v>502</v>
      </c>
      <c r="K42" t="s">
        <v>503</v>
      </c>
      <c r="L42">
        <v>1348</v>
      </c>
      <c r="N42">
        <v>1009</v>
      </c>
      <c r="O42" t="s">
        <v>24</v>
      </c>
      <c r="P42" t="s">
        <v>24</v>
      </c>
      <c r="Q42">
        <v>1000</v>
      </c>
      <c r="W42">
        <v>0</v>
      </c>
      <c r="X42">
        <v>956129152</v>
      </c>
      <c r="Y42">
        <v>1.0120000000000001E-2</v>
      </c>
      <c r="AA42">
        <v>7266.86</v>
      </c>
      <c r="AB42">
        <v>0</v>
      </c>
      <c r="AC42">
        <v>0</v>
      </c>
      <c r="AD42">
        <v>0</v>
      </c>
      <c r="AE42">
        <v>7266.86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1.0120000000000001E-2</v>
      </c>
      <c r="AU42" t="s">
        <v>3</v>
      </c>
      <c r="AV42">
        <v>0</v>
      </c>
      <c r="AW42">
        <v>2</v>
      </c>
      <c r="AX42">
        <v>25996674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Y42*Source!I42</f>
        <v>1.91268E-4</v>
      </c>
      <c r="CY42">
        <f>AA42</f>
        <v>7266.86</v>
      </c>
      <c r="CZ42">
        <f>AE42</f>
        <v>7266.86</v>
      </c>
      <c r="DA42">
        <f>AI42</f>
        <v>1</v>
      </c>
      <c r="DB42">
        <f t="shared" si="2"/>
        <v>73.540000000000006</v>
      </c>
      <c r="DC42">
        <f t="shared" si="3"/>
        <v>0</v>
      </c>
    </row>
    <row r="43" spans="1:107" x14ac:dyDescent="0.25">
      <c r="A43">
        <f>ROW(Source!A42)</f>
        <v>42</v>
      </c>
      <c r="B43">
        <v>25996508</v>
      </c>
      <c r="C43">
        <v>25996663</v>
      </c>
      <c r="D43">
        <v>23748901</v>
      </c>
      <c r="E43">
        <v>1</v>
      </c>
      <c r="F43">
        <v>1</v>
      </c>
      <c r="G43">
        <v>1</v>
      </c>
      <c r="H43">
        <v>3</v>
      </c>
      <c r="I43" t="s">
        <v>504</v>
      </c>
      <c r="J43" t="s">
        <v>505</v>
      </c>
      <c r="K43" t="s">
        <v>506</v>
      </c>
      <c r="L43">
        <v>1339</v>
      </c>
      <c r="N43">
        <v>1007</v>
      </c>
      <c r="O43" t="s">
        <v>483</v>
      </c>
      <c r="P43" t="s">
        <v>483</v>
      </c>
      <c r="Q43">
        <v>1</v>
      </c>
      <c r="W43">
        <v>0</v>
      </c>
      <c r="X43">
        <v>-237169753</v>
      </c>
      <c r="Y43">
        <v>0.08</v>
      </c>
      <c r="AA43">
        <v>1056.58</v>
      </c>
      <c r="AB43">
        <v>0</v>
      </c>
      <c r="AC43">
        <v>0</v>
      </c>
      <c r="AD43">
        <v>0</v>
      </c>
      <c r="AE43">
        <v>1056.58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0.08</v>
      </c>
      <c r="AU43" t="s">
        <v>3</v>
      </c>
      <c r="AV43">
        <v>0</v>
      </c>
      <c r="AW43">
        <v>2</v>
      </c>
      <c r="AX43">
        <v>25996676</v>
      </c>
      <c r="AY43">
        <v>1</v>
      </c>
      <c r="AZ43">
        <v>0</v>
      </c>
      <c r="BA43">
        <v>44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Y43*Source!I42</f>
        <v>1.5120000000000001E-3</v>
      </c>
      <c r="CY43">
        <f>AA43</f>
        <v>1056.58</v>
      </c>
      <c r="CZ43">
        <f>AE43</f>
        <v>1056.58</v>
      </c>
      <c r="DA43">
        <f>AI43</f>
        <v>1</v>
      </c>
      <c r="DB43">
        <f t="shared" si="2"/>
        <v>84.53</v>
      </c>
      <c r="DC43">
        <f t="shared" si="3"/>
        <v>0</v>
      </c>
    </row>
    <row r="44" spans="1:107" x14ac:dyDescent="0.25">
      <c r="A44">
        <f>ROW(Source!A42)</f>
        <v>42</v>
      </c>
      <c r="B44">
        <v>25996508</v>
      </c>
      <c r="C44">
        <v>25996663</v>
      </c>
      <c r="D44">
        <v>23762262</v>
      </c>
      <c r="E44">
        <v>1</v>
      </c>
      <c r="F44">
        <v>1</v>
      </c>
      <c r="G44">
        <v>1</v>
      </c>
      <c r="H44">
        <v>3</v>
      </c>
      <c r="I44" t="s">
        <v>109</v>
      </c>
      <c r="J44" t="s">
        <v>112</v>
      </c>
      <c r="K44" t="s">
        <v>110</v>
      </c>
      <c r="L44">
        <v>1327</v>
      </c>
      <c r="N44">
        <v>1005</v>
      </c>
      <c r="O44" t="s">
        <v>111</v>
      </c>
      <c r="P44" t="s">
        <v>111</v>
      </c>
      <c r="Q44">
        <v>1</v>
      </c>
      <c r="W44">
        <v>1</v>
      </c>
      <c r="X44">
        <v>364457731</v>
      </c>
      <c r="Y44">
        <v>-100</v>
      </c>
      <c r="AA44">
        <v>265.75</v>
      </c>
      <c r="AB44">
        <v>0</v>
      </c>
      <c r="AC44">
        <v>0</v>
      </c>
      <c r="AD44">
        <v>0</v>
      </c>
      <c r="AE44">
        <v>265.75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-100</v>
      </c>
      <c r="AU44" t="s">
        <v>3</v>
      </c>
      <c r="AV44">
        <v>0</v>
      </c>
      <c r="AW44">
        <v>2</v>
      </c>
      <c r="AX44">
        <v>25996677</v>
      </c>
      <c r="AY44">
        <v>1</v>
      </c>
      <c r="AZ44">
        <v>6144</v>
      </c>
      <c r="BA44">
        <v>45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Y44*Source!I42</f>
        <v>-1.8900000000000001</v>
      </c>
      <c r="CY44">
        <f>AA44</f>
        <v>265.75</v>
      </c>
      <c r="CZ44">
        <f>AE44</f>
        <v>265.75</v>
      </c>
      <c r="DA44">
        <f>AI44</f>
        <v>1</v>
      </c>
      <c r="DB44">
        <f t="shared" si="2"/>
        <v>-26575</v>
      </c>
      <c r="DC44">
        <f t="shared" si="3"/>
        <v>0</v>
      </c>
    </row>
    <row r="45" spans="1:107" x14ac:dyDescent="0.25">
      <c r="A45">
        <f>ROW(Source!A42)</f>
        <v>42</v>
      </c>
      <c r="B45">
        <v>25996508</v>
      </c>
      <c r="C45">
        <v>25996663</v>
      </c>
      <c r="D45">
        <v>23762667</v>
      </c>
      <c r="E45">
        <v>1</v>
      </c>
      <c r="F45">
        <v>1</v>
      </c>
      <c r="G45">
        <v>1</v>
      </c>
      <c r="H45">
        <v>3</v>
      </c>
      <c r="I45" t="s">
        <v>507</v>
      </c>
      <c r="J45" t="s">
        <v>508</v>
      </c>
      <c r="K45" t="s">
        <v>509</v>
      </c>
      <c r="L45">
        <v>1301</v>
      </c>
      <c r="N45">
        <v>1003</v>
      </c>
      <c r="O45" t="s">
        <v>299</v>
      </c>
      <c r="P45" t="s">
        <v>299</v>
      </c>
      <c r="Q45">
        <v>1</v>
      </c>
      <c r="W45">
        <v>0</v>
      </c>
      <c r="X45">
        <v>-592179942</v>
      </c>
      <c r="Y45">
        <v>540</v>
      </c>
      <c r="AA45">
        <v>4.0199999999999996</v>
      </c>
      <c r="AB45">
        <v>0</v>
      </c>
      <c r="AC45">
        <v>0</v>
      </c>
      <c r="AD45">
        <v>0</v>
      </c>
      <c r="AE45">
        <v>4.0199999999999996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540</v>
      </c>
      <c r="AU45" t="s">
        <v>3</v>
      </c>
      <c r="AV45">
        <v>0</v>
      </c>
      <c r="AW45">
        <v>2</v>
      </c>
      <c r="AX45">
        <v>25996678</v>
      </c>
      <c r="AY45">
        <v>1</v>
      </c>
      <c r="AZ45">
        <v>0</v>
      </c>
      <c r="BA45">
        <v>46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Y45*Source!I42</f>
        <v>10.206</v>
      </c>
      <c r="CY45">
        <f>AA45</f>
        <v>4.0199999999999996</v>
      </c>
      <c r="CZ45">
        <f>AE45</f>
        <v>4.0199999999999996</v>
      </c>
      <c r="DA45">
        <f>AI45</f>
        <v>1</v>
      </c>
      <c r="DB45">
        <f t="shared" si="2"/>
        <v>2170.8000000000002</v>
      </c>
      <c r="DC45">
        <f t="shared" si="3"/>
        <v>0</v>
      </c>
    </row>
    <row r="46" spans="1:107" x14ac:dyDescent="0.25">
      <c r="A46">
        <f>ROW(Source!A45)</f>
        <v>45</v>
      </c>
      <c r="B46">
        <v>25996508</v>
      </c>
      <c r="C46">
        <v>25996681</v>
      </c>
      <c r="D46">
        <v>21284512</v>
      </c>
      <c r="E46">
        <v>1</v>
      </c>
      <c r="F46">
        <v>1</v>
      </c>
      <c r="G46">
        <v>1</v>
      </c>
      <c r="H46">
        <v>1</v>
      </c>
      <c r="I46" t="s">
        <v>510</v>
      </c>
      <c r="J46" t="s">
        <v>3</v>
      </c>
      <c r="K46" t="s">
        <v>511</v>
      </c>
      <c r="L46">
        <v>1369</v>
      </c>
      <c r="N46">
        <v>1013</v>
      </c>
      <c r="O46" t="s">
        <v>457</v>
      </c>
      <c r="P46" t="s">
        <v>457</v>
      </c>
      <c r="Q46">
        <v>1</v>
      </c>
      <c r="W46">
        <v>0</v>
      </c>
      <c r="X46">
        <v>-1572567876</v>
      </c>
      <c r="Y46">
        <v>130.63</v>
      </c>
      <c r="AA46">
        <v>0</v>
      </c>
      <c r="AB46">
        <v>0</v>
      </c>
      <c r="AC46">
        <v>0</v>
      </c>
      <c r="AD46">
        <v>10.35</v>
      </c>
      <c r="AE46">
        <v>0</v>
      </c>
      <c r="AF46">
        <v>0</v>
      </c>
      <c r="AG46">
        <v>0</v>
      </c>
      <c r="AH46">
        <v>10.35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130.63</v>
      </c>
      <c r="AU46" t="s">
        <v>3</v>
      </c>
      <c r="AV46">
        <v>1</v>
      </c>
      <c r="AW46">
        <v>2</v>
      </c>
      <c r="AX46">
        <v>25996689</v>
      </c>
      <c r="AY46">
        <v>1</v>
      </c>
      <c r="AZ46">
        <v>0</v>
      </c>
      <c r="BA46">
        <v>47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9.92788</v>
      </c>
      <c r="CY46">
        <f>AD46</f>
        <v>10.35</v>
      </c>
      <c r="CZ46">
        <f>AH46</f>
        <v>10.35</v>
      </c>
      <c r="DA46">
        <f>AL46</f>
        <v>1</v>
      </c>
      <c r="DB46">
        <f t="shared" si="2"/>
        <v>1352.02</v>
      </c>
      <c r="DC46">
        <f t="shared" si="3"/>
        <v>0</v>
      </c>
    </row>
    <row r="47" spans="1:107" x14ac:dyDescent="0.25">
      <c r="A47">
        <f>ROW(Source!A45)</f>
        <v>45</v>
      </c>
      <c r="B47">
        <v>25996508</v>
      </c>
      <c r="C47">
        <v>25996681</v>
      </c>
      <c r="D47">
        <v>121548</v>
      </c>
      <c r="E47">
        <v>1</v>
      </c>
      <c r="F47">
        <v>1</v>
      </c>
      <c r="G47">
        <v>1</v>
      </c>
      <c r="H47">
        <v>1</v>
      </c>
      <c r="I47" t="s">
        <v>29</v>
      </c>
      <c r="J47" t="s">
        <v>3</v>
      </c>
      <c r="K47" t="s">
        <v>458</v>
      </c>
      <c r="L47">
        <v>608254</v>
      </c>
      <c r="N47">
        <v>1013</v>
      </c>
      <c r="O47" t="s">
        <v>459</v>
      </c>
      <c r="P47" t="s">
        <v>459</v>
      </c>
      <c r="Q47">
        <v>1</v>
      </c>
      <c r="W47">
        <v>0</v>
      </c>
      <c r="X47">
        <v>-185737400</v>
      </c>
      <c r="Y47">
        <v>3.01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3.01</v>
      </c>
      <c r="AU47" t="s">
        <v>3</v>
      </c>
      <c r="AV47">
        <v>2</v>
      </c>
      <c r="AW47">
        <v>2</v>
      </c>
      <c r="AX47">
        <v>25996690</v>
      </c>
      <c r="AY47">
        <v>1</v>
      </c>
      <c r="AZ47">
        <v>0</v>
      </c>
      <c r="BA47">
        <v>48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Y47*Source!I45</f>
        <v>0.22875999999999999</v>
      </c>
      <c r="CY47">
        <f>AD47</f>
        <v>0</v>
      </c>
      <c r="CZ47">
        <f>AH47</f>
        <v>0</v>
      </c>
      <c r="DA47">
        <f>AL47</f>
        <v>1</v>
      </c>
      <c r="DB47">
        <f t="shared" si="2"/>
        <v>0</v>
      </c>
      <c r="DC47">
        <f t="shared" si="3"/>
        <v>0</v>
      </c>
    </row>
    <row r="48" spans="1:107" x14ac:dyDescent="0.25">
      <c r="A48">
        <f>ROW(Source!A45)</f>
        <v>45</v>
      </c>
      <c r="B48">
        <v>25996508</v>
      </c>
      <c r="C48">
        <v>25996681</v>
      </c>
      <c r="D48">
        <v>23738697</v>
      </c>
      <c r="E48">
        <v>1</v>
      </c>
      <c r="F48">
        <v>1</v>
      </c>
      <c r="G48">
        <v>1</v>
      </c>
      <c r="H48">
        <v>2</v>
      </c>
      <c r="I48" t="s">
        <v>471</v>
      </c>
      <c r="J48" t="s">
        <v>472</v>
      </c>
      <c r="K48" t="s">
        <v>473</v>
      </c>
      <c r="L48">
        <v>1368</v>
      </c>
      <c r="N48">
        <v>1011</v>
      </c>
      <c r="O48" t="s">
        <v>463</v>
      </c>
      <c r="P48" t="s">
        <v>463</v>
      </c>
      <c r="Q48">
        <v>1</v>
      </c>
      <c r="W48">
        <v>0</v>
      </c>
      <c r="X48">
        <v>-1874903301</v>
      </c>
      <c r="Y48">
        <v>0.46</v>
      </c>
      <c r="AA48">
        <v>0</v>
      </c>
      <c r="AB48">
        <v>30.87</v>
      </c>
      <c r="AC48">
        <v>13.5</v>
      </c>
      <c r="AD48">
        <v>0</v>
      </c>
      <c r="AE48">
        <v>0</v>
      </c>
      <c r="AF48">
        <v>30.87</v>
      </c>
      <c r="AG48">
        <v>13.5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0.46</v>
      </c>
      <c r="AU48" t="s">
        <v>3</v>
      </c>
      <c r="AV48">
        <v>0</v>
      </c>
      <c r="AW48">
        <v>2</v>
      </c>
      <c r="AX48">
        <v>25996691</v>
      </c>
      <c r="AY48">
        <v>1</v>
      </c>
      <c r="AZ48">
        <v>0</v>
      </c>
      <c r="BA48">
        <v>49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Y48*Source!I45</f>
        <v>3.4959999999999998E-2</v>
      </c>
      <c r="CY48">
        <f>AB48</f>
        <v>30.87</v>
      </c>
      <c r="CZ48">
        <f>AF48</f>
        <v>30.87</v>
      </c>
      <c r="DA48">
        <f>AJ48</f>
        <v>1</v>
      </c>
      <c r="DB48">
        <f t="shared" si="2"/>
        <v>14.2</v>
      </c>
      <c r="DC48">
        <f t="shared" si="3"/>
        <v>6.21</v>
      </c>
    </row>
    <row r="49" spans="1:107" x14ac:dyDescent="0.25">
      <c r="A49">
        <f>ROW(Source!A45)</f>
        <v>45</v>
      </c>
      <c r="B49">
        <v>25996508</v>
      </c>
      <c r="C49">
        <v>25996681</v>
      </c>
      <c r="D49">
        <v>23739098</v>
      </c>
      <c r="E49">
        <v>1</v>
      </c>
      <c r="F49">
        <v>1</v>
      </c>
      <c r="G49">
        <v>1</v>
      </c>
      <c r="H49">
        <v>2</v>
      </c>
      <c r="I49" t="s">
        <v>512</v>
      </c>
      <c r="J49" t="s">
        <v>513</v>
      </c>
      <c r="K49" t="s">
        <v>514</v>
      </c>
      <c r="L49">
        <v>1368</v>
      </c>
      <c r="N49">
        <v>1011</v>
      </c>
      <c r="O49" t="s">
        <v>463</v>
      </c>
      <c r="P49" t="s">
        <v>463</v>
      </c>
      <c r="Q49">
        <v>1</v>
      </c>
      <c r="W49">
        <v>0</v>
      </c>
      <c r="X49">
        <v>2118390992</v>
      </c>
      <c r="Y49">
        <v>2.5499999999999998</v>
      </c>
      <c r="AA49">
        <v>0</v>
      </c>
      <c r="AB49">
        <v>12.7</v>
      </c>
      <c r="AC49">
        <v>10.06</v>
      </c>
      <c r="AD49">
        <v>0</v>
      </c>
      <c r="AE49">
        <v>0</v>
      </c>
      <c r="AF49">
        <v>12.7</v>
      </c>
      <c r="AG49">
        <v>10.06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2.5499999999999998</v>
      </c>
      <c r="AU49" t="s">
        <v>3</v>
      </c>
      <c r="AV49">
        <v>0</v>
      </c>
      <c r="AW49">
        <v>2</v>
      </c>
      <c r="AX49">
        <v>25996692</v>
      </c>
      <c r="AY49">
        <v>1</v>
      </c>
      <c r="AZ49">
        <v>0</v>
      </c>
      <c r="BA49">
        <v>50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Y49*Source!I45</f>
        <v>0.19379999999999997</v>
      </c>
      <c r="CY49">
        <f>AB49</f>
        <v>12.7</v>
      </c>
      <c r="CZ49">
        <f>AF49</f>
        <v>12.7</v>
      </c>
      <c r="DA49">
        <f>AJ49</f>
        <v>1</v>
      </c>
      <c r="DB49">
        <f t="shared" si="2"/>
        <v>32.39</v>
      </c>
      <c r="DC49">
        <f t="shared" si="3"/>
        <v>25.65</v>
      </c>
    </row>
    <row r="50" spans="1:107" x14ac:dyDescent="0.25">
      <c r="A50">
        <f>ROW(Source!A45)</f>
        <v>45</v>
      </c>
      <c r="B50">
        <v>25996508</v>
      </c>
      <c r="C50">
        <v>25996681</v>
      </c>
      <c r="D50">
        <v>23743073</v>
      </c>
      <c r="E50">
        <v>1</v>
      </c>
      <c r="F50">
        <v>1</v>
      </c>
      <c r="G50">
        <v>1</v>
      </c>
      <c r="H50">
        <v>3</v>
      </c>
      <c r="I50" t="s">
        <v>515</v>
      </c>
      <c r="J50" t="s">
        <v>516</v>
      </c>
      <c r="K50" t="s">
        <v>517</v>
      </c>
      <c r="L50">
        <v>1348</v>
      </c>
      <c r="N50">
        <v>1009</v>
      </c>
      <c r="O50" t="s">
        <v>24</v>
      </c>
      <c r="P50" t="s">
        <v>24</v>
      </c>
      <c r="Q50">
        <v>1000</v>
      </c>
      <c r="W50">
        <v>0</v>
      </c>
      <c r="X50">
        <v>1779213504</v>
      </c>
      <c r="Y50">
        <v>1.7999999999999999E-2</v>
      </c>
      <c r="AA50">
        <v>9858.8799999999992</v>
      </c>
      <c r="AB50">
        <v>0</v>
      </c>
      <c r="AC50">
        <v>0</v>
      </c>
      <c r="AD50">
        <v>0</v>
      </c>
      <c r="AE50">
        <v>9858.8799999999992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1.7999999999999999E-2</v>
      </c>
      <c r="AU50" t="s">
        <v>3</v>
      </c>
      <c r="AV50">
        <v>0</v>
      </c>
      <c r="AW50">
        <v>2</v>
      </c>
      <c r="AX50">
        <v>25996693</v>
      </c>
      <c r="AY50">
        <v>1</v>
      </c>
      <c r="AZ50">
        <v>0</v>
      </c>
      <c r="BA50">
        <v>51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Y50*Source!I45</f>
        <v>1.3679999999999999E-3</v>
      </c>
      <c r="CY50">
        <f>AA50</f>
        <v>9858.8799999999992</v>
      </c>
      <c r="CZ50">
        <f>AE50</f>
        <v>9858.8799999999992</v>
      </c>
      <c r="DA50">
        <f>AI50</f>
        <v>1</v>
      </c>
      <c r="DB50">
        <f t="shared" si="2"/>
        <v>177.46</v>
      </c>
      <c r="DC50">
        <f t="shared" si="3"/>
        <v>0</v>
      </c>
    </row>
    <row r="51" spans="1:107" x14ac:dyDescent="0.25">
      <c r="A51">
        <f>ROW(Source!A45)</f>
        <v>45</v>
      </c>
      <c r="B51">
        <v>25996508</v>
      </c>
      <c r="C51">
        <v>25996681</v>
      </c>
      <c r="D51">
        <v>23743431</v>
      </c>
      <c r="E51">
        <v>1</v>
      </c>
      <c r="F51">
        <v>1</v>
      </c>
      <c r="G51">
        <v>1</v>
      </c>
      <c r="H51">
        <v>3</v>
      </c>
      <c r="I51" t="s">
        <v>518</v>
      </c>
      <c r="J51" t="s">
        <v>519</v>
      </c>
      <c r="K51" t="s">
        <v>520</v>
      </c>
      <c r="L51">
        <v>1348</v>
      </c>
      <c r="N51">
        <v>1009</v>
      </c>
      <c r="O51" t="s">
        <v>24</v>
      </c>
      <c r="P51" t="s">
        <v>24</v>
      </c>
      <c r="Q51">
        <v>1000</v>
      </c>
      <c r="W51">
        <v>0</v>
      </c>
      <c r="X51">
        <v>-1587510781</v>
      </c>
      <c r="Y51">
        <v>1.7</v>
      </c>
      <c r="AA51">
        <v>6856.68</v>
      </c>
      <c r="AB51">
        <v>0</v>
      </c>
      <c r="AC51">
        <v>0</v>
      </c>
      <c r="AD51">
        <v>0</v>
      </c>
      <c r="AE51">
        <v>6856.68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</v>
      </c>
      <c r="AU51" t="s">
        <v>3</v>
      </c>
      <c r="AV51">
        <v>0</v>
      </c>
      <c r="AW51">
        <v>2</v>
      </c>
      <c r="AX51">
        <v>25996694</v>
      </c>
      <c r="AY51">
        <v>1</v>
      </c>
      <c r="AZ51">
        <v>0</v>
      </c>
      <c r="BA51">
        <v>52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Y51*Source!I45</f>
        <v>0.12919999999999998</v>
      </c>
      <c r="CY51">
        <f>AA51</f>
        <v>6856.68</v>
      </c>
      <c r="CZ51">
        <f>AE51</f>
        <v>6856.68</v>
      </c>
      <c r="DA51">
        <f>AI51</f>
        <v>1</v>
      </c>
      <c r="DB51">
        <f t="shared" si="2"/>
        <v>11656.36</v>
      </c>
      <c r="DC51">
        <f t="shared" si="3"/>
        <v>0</v>
      </c>
    </row>
    <row r="52" spans="1:107" x14ac:dyDescent="0.25">
      <c r="A52">
        <f>ROW(Source!A45)</f>
        <v>45</v>
      </c>
      <c r="B52">
        <v>25996508</v>
      </c>
      <c r="C52">
        <v>25996681</v>
      </c>
      <c r="D52">
        <v>23784049</v>
      </c>
      <c r="E52">
        <v>1</v>
      </c>
      <c r="F52">
        <v>1</v>
      </c>
      <c r="G52">
        <v>1</v>
      </c>
      <c r="H52">
        <v>3</v>
      </c>
      <c r="I52" t="s">
        <v>484</v>
      </c>
      <c r="J52" t="s">
        <v>485</v>
      </c>
      <c r="K52" t="s">
        <v>486</v>
      </c>
      <c r="L52">
        <v>1339</v>
      </c>
      <c r="N52">
        <v>1007</v>
      </c>
      <c r="O52" t="s">
        <v>483</v>
      </c>
      <c r="P52" t="s">
        <v>483</v>
      </c>
      <c r="Q52">
        <v>1</v>
      </c>
      <c r="W52">
        <v>0</v>
      </c>
      <c r="X52">
        <v>2143849193</v>
      </c>
      <c r="Y52">
        <v>1.1200000000000001</v>
      </c>
      <c r="AA52">
        <v>4.82</v>
      </c>
      <c r="AB52">
        <v>0</v>
      </c>
      <c r="AC52">
        <v>0</v>
      </c>
      <c r="AD52">
        <v>0</v>
      </c>
      <c r="AE52">
        <v>4.82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1.1200000000000001</v>
      </c>
      <c r="AU52" t="s">
        <v>3</v>
      </c>
      <c r="AV52">
        <v>0</v>
      </c>
      <c r="AW52">
        <v>2</v>
      </c>
      <c r="AX52">
        <v>25996695</v>
      </c>
      <c r="AY52">
        <v>1</v>
      </c>
      <c r="AZ52">
        <v>0</v>
      </c>
      <c r="BA52">
        <v>53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Y52*Source!I45</f>
        <v>8.5120000000000001E-2</v>
      </c>
      <c r="CY52">
        <f>AA52</f>
        <v>4.82</v>
      </c>
      <c r="CZ52">
        <f>AE52</f>
        <v>4.82</v>
      </c>
      <c r="DA52">
        <f>AI52</f>
        <v>1</v>
      </c>
      <c r="DB52">
        <f t="shared" si="2"/>
        <v>5.4</v>
      </c>
      <c r="DC52">
        <f t="shared" si="3"/>
        <v>0</v>
      </c>
    </row>
    <row r="53" spans="1:107" x14ac:dyDescent="0.25">
      <c r="A53">
        <f>ROW(Source!A46)</f>
        <v>46</v>
      </c>
      <c r="B53">
        <v>25996508</v>
      </c>
      <c r="C53">
        <v>25996696</v>
      </c>
      <c r="D53">
        <v>21279294</v>
      </c>
      <c r="E53">
        <v>1</v>
      </c>
      <c r="F53">
        <v>1</v>
      </c>
      <c r="G53">
        <v>1</v>
      </c>
      <c r="H53">
        <v>1</v>
      </c>
      <c r="I53" t="s">
        <v>521</v>
      </c>
      <c r="J53" t="s">
        <v>3</v>
      </c>
      <c r="K53" t="s">
        <v>522</v>
      </c>
      <c r="L53">
        <v>1369</v>
      </c>
      <c r="N53">
        <v>1013</v>
      </c>
      <c r="O53" t="s">
        <v>457</v>
      </c>
      <c r="P53" t="s">
        <v>457</v>
      </c>
      <c r="Q53">
        <v>1</v>
      </c>
      <c r="W53">
        <v>0</v>
      </c>
      <c r="X53">
        <v>-1640779263</v>
      </c>
      <c r="Y53">
        <v>119.6</v>
      </c>
      <c r="AA53">
        <v>0</v>
      </c>
      <c r="AB53">
        <v>0</v>
      </c>
      <c r="AC53">
        <v>0</v>
      </c>
      <c r="AD53">
        <v>9.07</v>
      </c>
      <c r="AE53">
        <v>0</v>
      </c>
      <c r="AF53">
        <v>0</v>
      </c>
      <c r="AG53">
        <v>0</v>
      </c>
      <c r="AH53">
        <v>9.07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104</v>
      </c>
      <c r="AU53" t="s">
        <v>101</v>
      </c>
      <c r="AV53">
        <v>1</v>
      </c>
      <c r="AW53">
        <v>2</v>
      </c>
      <c r="AX53">
        <v>25996716</v>
      </c>
      <c r="AY53">
        <v>1</v>
      </c>
      <c r="AZ53">
        <v>0</v>
      </c>
      <c r="BA53">
        <v>54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Y53*Source!I46</f>
        <v>17.939999999999998</v>
      </c>
      <c r="CY53">
        <f>AD53</f>
        <v>9.07</v>
      </c>
      <c r="CZ53">
        <f>AH53</f>
        <v>9.07</v>
      </c>
      <c r="DA53">
        <f>AL53</f>
        <v>1</v>
      </c>
      <c r="DB53">
        <f>ROUND((ROUND(AT53*CZ53,2)*1.15),2)</f>
        <v>1084.77</v>
      </c>
      <c r="DC53">
        <f>ROUND((ROUND(AT53*AG53,2)*1.15),2)</f>
        <v>0</v>
      </c>
    </row>
    <row r="54" spans="1:107" x14ac:dyDescent="0.25">
      <c r="A54">
        <f>ROW(Source!A46)</f>
        <v>46</v>
      </c>
      <c r="B54">
        <v>25996508</v>
      </c>
      <c r="C54">
        <v>25996696</v>
      </c>
      <c r="D54">
        <v>23739369</v>
      </c>
      <c r="E54">
        <v>1</v>
      </c>
      <c r="F54">
        <v>1</v>
      </c>
      <c r="G54">
        <v>1</v>
      </c>
      <c r="H54">
        <v>2</v>
      </c>
      <c r="I54" t="s">
        <v>523</v>
      </c>
      <c r="J54" t="s">
        <v>524</v>
      </c>
      <c r="K54" t="s">
        <v>525</v>
      </c>
      <c r="L54">
        <v>1368</v>
      </c>
      <c r="N54">
        <v>1011</v>
      </c>
      <c r="O54" t="s">
        <v>463</v>
      </c>
      <c r="P54" t="s">
        <v>463</v>
      </c>
      <c r="Q54">
        <v>1</v>
      </c>
      <c r="W54">
        <v>0</v>
      </c>
      <c r="X54">
        <v>1957322373</v>
      </c>
      <c r="Y54">
        <v>3.75</v>
      </c>
      <c r="AA54">
        <v>0</v>
      </c>
      <c r="AB54">
        <v>3.18</v>
      </c>
      <c r="AC54">
        <v>0</v>
      </c>
      <c r="AD54">
        <v>0</v>
      </c>
      <c r="AE54">
        <v>0</v>
      </c>
      <c r="AF54">
        <v>3.18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3</v>
      </c>
      <c r="AU54" t="s">
        <v>100</v>
      </c>
      <c r="AV54">
        <v>0</v>
      </c>
      <c r="AW54">
        <v>2</v>
      </c>
      <c r="AX54">
        <v>25996717</v>
      </c>
      <c r="AY54">
        <v>1</v>
      </c>
      <c r="AZ54">
        <v>0</v>
      </c>
      <c r="BA54">
        <v>55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Y54*Source!I46</f>
        <v>0.5625</v>
      </c>
      <c r="CY54">
        <f>AB54</f>
        <v>3.18</v>
      </c>
      <c r="CZ54">
        <f>AF54</f>
        <v>3.18</v>
      </c>
      <c r="DA54">
        <f>AJ54</f>
        <v>1</v>
      </c>
      <c r="DB54">
        <f>ROUND((ROUND(AT54*CZ54,2)*1.25),2)</f>
        <v>11.93</v>
      </c>
      <c r="DC54">
        <f>ROUND((ROUND(AT54*AG54,2)*1.25),2)</f>
        <v>0</v>
      </c>
    </row>
    <row r="55" spans="1:107" x14ac:dyDescent="0.25">
      <c r="A55">
        <f>ROW(Source!A46)</f>
        <v>46</v>
      </c>
      <c r="B55">
        <v>25996508</v>
      </c>
      <c r="C55">
        <v>25996696</v>
      </c>
      <c r="D55">
        <v>23740123</v>
      </c>
      <c r="E55">
        <v>1</v>
      </c>
      <c r="F55">
        <v>1</v>
      </c>
      <c r="G55">
        <v>1</v>
      </c>
      <c r="H55">
        <v>2</v>
      </c>
      <c r="I55" t="s">
        <v>526</v>
      </c>
      <c r="J55" t="s">
        <v>527</v>
      </c>
      <c r="K55" t="s">
        <v>528</v>
      </c>
      <c r="L55">
        <v>1368</v>
      </c>
      <c r="N55">
        <v>1011</v>
      </c>
      <c r="O55" t="s">
        <v>463</v>
      </c>
      <c r="P55" t="s">
        <v>463</v>
      </c>
      <c r="Q55">
        <v>1</v>
      </c>
      <c r="W55">
        <v>0</v>
      </c>
      <c r="X55">
        <v>1162994006</v>
      </c>
      <c r="Y55">
        <v>1.0249999999999999</v>
      </c>
      <c r="AA55">
        <v>0</v>
      </c>
      <c r="AB55">
        <v>31.7</v>
      </c>
      <c r="AC55">
        <v>0</v>
      </c>
      <c r="AD55">
        <v>0</v>
      </c>
      <c r="AE55">
        <v>0</v>
      </c>
      <c r="AF55">
        <v>31.7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0.82</v>
      </c>
      <c r="AU55" t="s">
        <v>100</v>
      </c>
      <c r="AV55">
        <v>0</v>
      </c>
      <c r="AW55">
        <v>2</v>
      </c>
      <c r="AX55">
        <v>25996718</v>
      </c>
      <c r="AY55">
        <v>1</v>
      </c>
      <c r="AZ55">
        <v>0</v>
      </c>
      <c r="BA55">
        <v>56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Y55*Source!I46</f>
        <v>0.15374999999999997</v>
      </c>
      <c r="CY55">
        <f>AB55</f>
        <v>31.7</v>
      </c>
      <c r="CZ55">
        <f>AF55</f>
        <v>31.7</v>
      </c>
      <c r="DA55">
        <f>AJ55</f>
        <v>1</v>
      </c>
      <c r="DB55">
        <f>ROUND((ROUND(AT55*CZ55,2)*1.25),2)</f>
        <v>32.49</v>
      </c>
      <c r="DC55">
        <f>ROUND((ROUND(AT55*AG55,2)*1.25),2)</f>
        <v>0</v>
      </c>
    </row>
    <row r="56" spans="1:107" x14ac:dyDescent="0.25">
      <c r="A56">
        <f>ROW(Source!A46)</f>
        <v>46</v>
      </c>
      <c r="B56">
        <v>25996508</v>
      </c>
      <c r="C56">
        <v>25996696</v>
      </c>
      <c r="D56">
        <v>23740159</v>
      </c>
      <c r="E56">
        <v>1</v>
      </c>
      <c r="F56">
        <v>1</v>
      </c>
      <c r="G56">
        <v>1</v>
      </c>
      <c r="H56">
        <v>2</v>
      </c>
      <c r="I56" t="s">
        <v>529</v>
      </c>
      <c r="J56" t="s">
        <v>530</v>
      </c>
      <c r="K56" t="s">
        <v>531</v>
      </c>
      <c r="L56">
        <v>1368</v>
      </c>
      <c r="N56">
        <v>1011</v>
      </c>
      <c r="O56" t="s">
        <v>463</v>
      </c>
      <c r="P56" t="s">
        <v>463</v>
      </c>
      <c r="Q56">
        <v>1</v>
      </c>
      <c r="W56">
        <v>0</v>
      </c>
      <c r="X56">
        <v>1833142712</v>
      </c>
      <c r="Y56">
        <v>1.25</v>
      </c>
      <c r="AA56">
        <v>0</v>
      </c>
      <c r="AB56">
        <v>8.77</v>
      </c>
      <c r="AC56">
        <v>0</v>
      </c>
      <c r="AD56">
        <v>0</v>
      </c>
      <c r="AE56">
        <v>0</v>
      </c>
      <c r="AF56">
        <v>8.77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1</v>
      </c>
      <c r="AU56" t="s">
        <v>100</v>
      </c>
      <c r="AV56">
        <v>0</v>
      </c>
      <c r="AW56">
        <v>2</v>
      </c>
      <c r="AX56">
        <v>25996719</v>
      </c>
      <c r="AY56">
        <v>1</v>
      </c>
      <c r="AZ56">
        <v>0</v>
      </c>
      <c r="BA56">
        <v>57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Y56*Source!I46</f>
        <v>0.1875</v>
      </c>
      <c r="CY56">
        <f>AB56</f>
        <v>8.77</v>
      </c>
      <c r="CZ56">
        <f>AF56</f>
        <v>8.77</v>
      </c>
      <c r="DA56">
        <f>AJ56</f>
        <v>1</v>
      </c>
      <c r="DB56">
        <f>ROUND((ROUND(AT56*CZ56,2)*1.25),2)</f>
        <v>10.96</v>
      </c>
      <c r="DC56">
        <f>ROUND((ROUND(AT56*AG56,2)*1.25),2)</f>
        <v>0</v>
      </c>
    </row>
    <row r="57" spans="1:107" x14ac:dyDescent="0.25">
      <c r="A57">
        <f>ROW(Source!A46)</f>
        <v>46</v>
      </c>
      <c r="B57">
        <v>25996508</v>
      </c>
      <c r="C57">
        <v>25996696</v>
      </c>
      <c r="D57">
        <v>23743074</v>
      </c>
      <c r="E57">
        <v>1</v>
      </c>
      <c r="F57">
        <v>1</v>
      </c>
      <c r="G57">
        <v>1</v>
      </c>
      <c r="H57">
        <v>3</v>
      </c>
      <c r="I57" t="s">
        <v>153</v>
      </c>
      <c r="J57" t="s">
        <v>156</v>
      </c>
      <c r="K57" t="s">
        <v>154</v>
      </c>
      <c r="L57">
        <v>1346</v>
      </c>
      <c r="N57">
        <v>1009</v>
      </c>
      <c r="O57" t="s">
        <v>155</v>
      </c>
      <c r="P57" t="s">
        <v>155</v>
      </c>
      <c r="Q57">
        <v>1</v>
      </c>
      <c r="W57">
        <v>0</v>
      </c>
      <c r="X57">
        <v>-1673619223</v>
      </c>
      <c r="Y57">
        <v>20</v>
      </c>
      <c r="AA57">
        <v>15.57</v>
      </c>
      <c r="AB57">
        <v>0</v>
      </c>
      <c r="AC57">
        <v>0</v>
      </c>
      <c r="AD57">
        <v>0</v>
      </c>
      <c r="AE57">
        <v>15.57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20</v>
      </c>
      <c r="AU57" t="s">
        <v>3</v>
      </c>
      <c r="AV57">
        <v>0</v>
      </c>
      <c r="AW57">
        <v>2</v>
      </c>
      <c r="AX57">
        <v>25996720</v>
      </c>
      <c r="AY57">
        <v>1</v>
      </c>
      <c r="AZ57">
        <v>0</v>
      </c>
      <c r="BA57">
        <v>58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Y57*Source!I46</f>
        <v>3</v>
      </c>
      <c r="CY57">
        <f t="shared" ref="CY57:CY71" si="4">AA57</f>
        <v>15.57</v>
      </c>
      <c r="CZ57">
        <f t="shared" ref="CZ57:CZ71" si="5">AE57</f>
        <v>15.57</v>
      </c>
      <c r="DA57">
        <f t="shared" ref="DA57:DA71" si="6">AI57</f>
        <v>1</v>
      </c>
      <c r="DB57">
        <f t="shared" ref="DB57:DB71" si="7">ROUND(ROUND(AT57*CZ57,2),2)</f>
        <v>311.39999999999998</v>
      </c>
      <c r="DC57">
        <f t="shared" ref="DC57:DC71" si="8">ROUND(ROUND(AT57*AG57,2),2)</f>
        <v>0</v>
      </c>
    </row>
    <row r="58" spans="1:107" x14ac:dyDescent="0.25">
      <c r="A58">
        <f>ROW(Source!A46)</f>
        <v>46</v>
      </c>
      <c r="B58">
        <v>25996508</v>
      </c>
      <c r="C58">
        <v>25996696</v>
      </c>
      <c r="D58">
        <v>23743399</v>
      </c>
      <c r="E58">
        <v>1</v>
      </c>
      <c r="F58">
        <v>1</v>
      </c>
      <c r="G58">
        <v>1</v>
      </c>
      <c r="H58">
        <v>3</v>
      </c>
      <c r="I58" t="s">
        <v>532</v>
      </c>
      <c r="J58" t="s">
        <v>533</v>
      </c>
      <c r="K58" t="s">
        <v>534</v>
      </c>
      <c r="L58">
        <v>1346</v>
      </c>
      <c r="N58">
        <v>1009</v>
      </c>
      <c r="O58" t="s">
        <v>155</v>
      </c>
      <c r="P58" t="s">
        <v>155</v>
      </c>
      <c r="Q58">
        <v>1</v>
      </c>
      <c r="W58">
        <v>0</v>
      </c>
      <c r="X58">
        <v>-1665829480</v>
      </c>
      <c r="Y58">
        <v>10</v>
      </c>
      <c r="AA58">
        <v>8.8800000000000008</v>
      </c>
      <c r="AB58">
        <v>0</v>
      </c>
      <c r="AC58">
        <v>0</v>
      </c>
      <c r="AD58">
        <v>0</v>
      </c>
      <c r="AE58">
        <v>8.8800000000000008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10</v>
      </c>
      <c r="AU58" t="s">
        <v>3</v>
      </c>
      <c r="AV58">
        <v>0</v>
      </c>
      <c r="AW58">
        <v>2</v>
      </c>
      <c r="AX58">
        <v>25996721</v>
      </c>
      <c r="AY58">
        <v>1</v>
      </c>
      <c r="AZ58">
        <v>0</v>
      </c>
      <c r="BA58">
        <v>59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Y58*Source!I46</f>
        <v>1.5</v>
      </c>
      <c r="CY58">
        <f t="shared" si="4"/>
        <v>8.8800000000000008</v>
      </c>
      <c r="CZ58">
        <f t="shared" si="5"/>
        <v>8.8800000000000008</v>
      </c>
      <c r="DA58">
        <f t="shared" si="6"/>
        <v>1</v>
      </c>
      <c r="DB58">
        <f t="shared" si="7"/>
        <v>88.8</v>
      </c>
      <c r="DC58">
        <f t="shared" si="8"/>
        <v>0</v>
      </c>
    </row>
    <row r="59" spans="1:107" x14ac:dyDescent="0.25">
      <c r="A59">
        <f>ROW(Source!A46)</f>
        <v>46</v>
      </c>
      <c r="B59">
        <v>25996508</v>
      </c>
      <c r="C59">
        <v>25996696</v>
      </c>
      <c r="D59">
        <v>23743400</v>
      </c>
      <c r="E59">
        <v>1</v>
      </c>
      <c r="F59">
        <v>1</v>
      </c>
      <c r="G59">
        <v>1</v>
      </c>
      <c r="H59">
        <v>3</v>
      </c>
      <c r="I59" t="s">
        <v>535</v>
      </c>
      <c r="J59" t="s">
        <v>536</v>
      </c>
      <c r="K59" t="s">
        <v>537</v>
      </c>
      <c r="L59">
        <v>1346</v>
      </c>
      <c r="N59">
        <v>1009</v>
      </c>
      <c r="O59" t="s">
        <v>155</v>
      </c>
      <c r="P59" t="s">
        <v>155</v>
      </c>
      <c r="Q59">
        <v>1</v>
      </c>
      <c r="W59">
        <v>0</v>
      </c>
      <c r="X59">
        <v>585778042</v>
      </c>
      <c r="Y59">
        <v>76</v>
      </c>
      <c r="AA59">
        <v>3.21</v>
      </c>
      <c r="AB59">
        <v>0</v>
      </c>
      <c r="AC59">
        <v>0</v>
      </c>
      <c r="AD59">
        <v>0</v>
      </c>
      <c r="AE59">
        <v>3.21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76</v>
      </c>
      <c r="AU59" t="s">
        <v>3</v>
      </c>
      <c r="AV59">
        <v>0</v>
      </c>
      <c r="AW59">
        <v>2</v>
      </c>
      <c r="AX59">
        <v>25996722</v>
      </c>
      <c r="AY59">
        <v>1</v>
      </c>
      <c r="AZ59">
        <v>0</v>
      </c>
      <c r="BA59">
        <v>60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Y59*Source!I46</f>
        <v>11.4</v>
      </c>
      <c r="CY59">
        <f t="shared" si="4"/>
        <v>3.21</v>
      </c>
      <c r="CZ59">
        <f t="shared" si="5"/>
        <v>3.21</v>
      </c>
      <c r="DA59">
        <f t="shared" si="6"/>
        <v>1</v>
      </c>
      <c r="DB59">
        <f t="shared" si="7"/>
        <v>243.96</v>
      </c>
      <c r="DC59">
        <f t="shared" si="8"/>
        <v>0</v>
      </c>
    </row>
    <row r="60" spans="1:107" x14ac:dyDescent="0.25">
      <c r="A60">
        <f>ROW(Source!A46)</f>
        <v>46</v>
      </c>
      <c r="B60">
        <v>25996508</v>
      </c>
      <c r="C60">
        <v>25996696</v>
      </c>
      <c r="D60">
        <v>23744317</v>
      </c>
      <c r="E60">
        <v>1</v>
      </c>
      <c r="F60">
        <v>1</v>
      </c>
      <c r="G60">
        <v>1</v>
      </c>
      <c r="H60">
        <v>3</v>
      </c>
      <c r="I60" t="s">
        <v>538</v>
      </c>
      <c r="J60" t="s">
        <v>539</v>
      </c>
      <c r="K60" t="s">
        <v>540</v>
      </c>
      <c r="L60">
        <v>1301</v>
      </c>
      <c r="N60">
        <v>1003</v>
      </c>
      <c r="O60" t="s">
        <v>299</v>
      </c>
      <c r="P60" t="s">
        <v>299</v>
      </c>
      <c r="Q60">
        <v>1</v>
      </c>
      <c r="W60">
        <v>0</v>
      </c>
      <c r="X60">
        <v>1471275488</v>
      </c>
      <c r="Y60">
        <v>193</v>
      </c>
      <c r="AA60">
        <v>0.17</v>
      </c>
      <c r="AB60">
        <v>0</v>
      </c>
      <c r="AC60">
        <v>0</v>
      </c>
      <c r="AD60">
        <v>0</v>
      </c>
      <c r="AE60">
        <v>0.17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193</v>
      </c>
      <c r="AU60" t="s">
        <v>3</v>
      </c>
      <c r="AV60">
        <v>0</v>
      </c>
      <c r="AW60">
        <v>2</v>
      </c>
      <c r="AX60">
        <v>25996723</v>
      </c>
      <c r="AY60">
        <v>1</v>
      </c>
      <c r="AZ60">
        <v>0</v>
      </c>
      <c r="BA60">
        <v>61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Y60*Source!I46</f>
        <v>28.95</v>
      </c>
      <c r="CY60">
        <f t="shared" si="4"/>
        <v>0.17</v>
      </c>
      <c r="CZ60">
        <f t="shared" si="5"/>
        <v>0.17</v>
      </c>
      <c r="DA60">
        <f t="shared" si="6"/>
        <v>1</v>
      </c>
      <c r="DB60">
        <f t="shared" si="7"/>
        <v>32.81</v>
      </c>
      <c r="DC60">
        <f t="shared" si="8"/>
        <v>0</v>
      </c>
    </row>
    <row r="61" spans="1:107" x14ac:dyDescent="0.25">
      <c r="A61">
        <f>ROW(Source!A46)</f>
        <v>46</v>
      </c>
      <c r="B61">
        <v>25996508</v>
      </c>
      <c r="C61">
        <v>25996696</v>
      </c>
      <c r="D61">
        <v>23744408</v>
      </c>
      <c r="E61">
        <v>1</v>
      </c>
      <c r="F61">
        <v>1</v>
      </c>
      <c r="G61">
        <v>1</v>
      </c>
      <c r="H61">
        <v>3</v>
      </c>
      <c r="I61" t="s">
        <v>541</v>
      </c>
      <c r="J61" t="s">
        <v>542</v>
      </c>
      <c r="K61" t="s">
        <v>543</v>
      </c>
      <c r="L61">
        <v>1301</v>
      </c>
      <c r="N61">
        <v>1003</v>
      </c>
      <c r="O61" t="s">
        <v>299</v>
      </c>
      <c r="P61" t="s">
        <v>299</v>
      </c>
      <c r="Q61">
        <v>1</v>
      </c>
      <c r="W61">
        <v>0</v>
      </c>
      <c r="X61">
        <v>-260190532</v>
      </c>
      <c r="Y61">
        <v>142</v>
      </c>
      <c r="AA61">
        <v>1.24</v>
      </c>
      <c r="AB61">
        <v>0</v>
      </c>
      <c r="AC61">
        <v>0</v>
      </c>
      <c r="AD61">
        <v>0</v>
      </c>
      <c r="AE61">
        <v>1.24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142</v>
      </c>
      <c r="AU61" t="s">
        <v>3</v>
      </c>
      <c r="AV61">
        <v>0</v>
      </c>
      <c r="AW61">
        <v>2</v>
      </c>
      <c r="AX61">
        <v>25996724</v>
      </c>
      <c r="AY61">
        <v>1</v>
      </c>
      <c r="AZ61">
        <v>0</v>
      </c>
      <c r="BA61">
        <v>62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Y61*Source!I46</f>
        <v>21.3</v>
      </c>
      <c r="CY61">
        <f t="shared" si="4"/>
        <v>1.24</v>
      </c>
      <c r="CZ61">
        <f t="shared" si="5"/>
        <v>1.24</v>
      </c>
      <c r="DA61">
        <f t="shared" si="6"/>
        <v>1</v>
      </c>
      <c r="DB61">
        <f t="shared" si="7"/>
        <v>176.08</v>
      </c>
      <c r="DC61">
        <f t="shared" si="8"/>
        <v>0</v>
      </c>
    </row>
    <row r="62" spans="1:107" x14ac:dyDescent="0.25">
      <c r="A62">
        <f>ROW(Source!A46)</f>
        <v>46</v>
      </c>
      <c r="B62">
        <v>25996508</v>
      </c>
      <c r="C62">
        <v>25996696</v>
      </c>
      <c r="D62">
        <v>23744421</v>
      </c>
      <c r="E62">
        <v>1</v>
      </c>
      <c r="F62">
        <v>1</v>
      </c>
      <c r="G62">
        <v>1</v>
      </c>
      <c r="H62">
        <v>3</v>
      </c>
      <c r="I62" t="s">
        <v>544</v>
      </c>
      <c r="J62" t="s">
        <v>545</v>
      </c>
      <c r="K62" t="s">
        <v>546</v>
      </c>
      <c r="L62">
        <v>1301</v>
      </c>
      <c r="N62">
        <v>1003</v>
      </c>
      <c r="O62" t="s">
        <v>299</v>
      </c>
      <c r="P62" t="s">
        <v>299</v>
      </c>
      <c r="Q62">
        <v>1</v>
      </c>
      <c r="W62">
        <v>0</v>
      </c>
      <c r="X62">
        <v>-1512959237</v>
      </c>
      <c r="Y62">
        <v>107</v>
      </c>
      <c r="AA62">
        <v>0.59</v>
      </c>
      <c r="AB62">
        <v>0</v>
      </c>
      <c r="AC62">
        <v>0</v>
      </c>
      <c r="AD62">
        <v>0</v>
      </c>
      <c r="AE62">
        <v>0.59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107</v>
      </c>
      <c r="AU62" t="s">
        <v>3</v>
      </c>
      <c r="AV62">
        <v>0</v>
      </c>
      <c r="AW62">
        <v>2</v>
      </c>
      <c r="AX62">
        <v>25996725</v>
      </c>
      <c r="AY62">
        <v>1</v>
      </c>
      <c r="AZ62">
        <v>0</v>
      </c>
      <c r="BA62">
        <v>63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Y62*Source!I46</f>
        <v>16.05</v>
      </c>
      <c r="CY62">
        <f t="shared" si="4"/>
        <v>0.59</v>
      </c>
      <c r="CZ62">
        <f t="shared" si="5"/>
        <v>0.59</v>
      </c>
      <c r="DA62">
        <f t="shared" si="6"/>
        <v>1</v>
      </c>
      <c r="DB62">
        <f t="shared" si="7"/>
        <v>63.13</v>
      </c>
      <c r="DC62">
        <f t="shared" si="8"/>
        <v>0</v>
      </c>
    </row>
    <row r="63" spans="1:107" x14ac:dyDescent="0.25">
      <c r="A63">
        <f>ROW(Source!A46)</f>
        <v>46</v>
      </c>
      <c r="B63">
        <v>25996508</v>
      </c>
      <c r="C63">
        <v>25996696</v>
      </c>
      <c r="D63">
        <v>23745063</v>
      </c>
      <c r="E63">
        <v>1</v>
      </c>
      <c r="F63">
        <v>1</v>
      </c>
      <c r="G63">
        <v>1</v>
      </c>
      <c r="H63">
        <v>3</v>
      </c>
      <c r="I63" t="s">
        <v>144</v>
      </c>
      <c r="J63" t="s">
        <v>146</v>
      </c>
      <c r="K63" t="s">
        <v>145</v>
      </c>
      <c r="L63">
        <v>1327</v>
      </c>
      <c r="N63">
        <v>1005</v>
      </c>
      <c r="O63" t="s">
        <v>111</v>
      </c>
      <c r="P63" t="s">
        <v>111</v>
      </c>
      <c r="Q63">
        <v>1</v>
      </c>
      <c r="W63">
        <v>0</v>
      </c>
      <c r="X63">
        <v>1023162360</v>
      </c>
      <c r="Y63">
        <v>235</v>
      </c>
      <c r="AA63">
        <v>13.64</v>
      </c>
      <c r="AB63">
        <v>0</v>
      </c>
      <c r="AC63">
        <v>0</v>
      </c>
      <c r="AD63">
        <v>0</v>
      </c>
      <c r="AE63">
        <v>13.64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235</v>
      </c>
      <c r="AU63" t="s">
        <v>3</v>
      </c>
      <c r="AV63">
        <v>0</v>
      </c>
      <c r="AW63">
        <v>2</v>
      </c>
      <c r="AX63">
        <v>25996726</v>
      </c>
      <c r="AY63">
        <v>1</v>
      </c>
      <c r="AZ63">
        <v>0</v>
      </c>
      <c r="BA63">
        <v>64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Y63*Source!I46</f>
        <v>35.25</v>
      </c>
      <c r="CY63">
        <f t="shared" si="4"/>
        <v>13.64</v>
      </c>
      <c r="CZ63">
        <f t="shared" si="5"/>
        <v>13.64</v>
      </c>
      <c r="DA63">
        <f t="shared" si="6"/>
        <v>1</v>
      </c>
      <c r="DB63">
        <f t="shared" si="7"/>
        <v>3205.4</v>
      </c>
      <c r="DC63">
        <f t="shared" si="8"/>
        <v>0</v>
      </c>
    </row>
    <row r="64" spans="1:107" x14ac:dyDescent="0.25">
      <c r="A64">
        <f>ROW(Source!A46)</f>
        <v>46</v>
      </c>
      <c r="B64">
        <v>25996508</v>
      </c>
      <c r="C64">
        <v>25996696</v>
      </c>
      <c r="D64">
        <v>23748151</v>
      </c>
      <c r="E64">
        <v>1</v>
      </c>
      <c r="F64">
        <v>1</v>
      </c>
      <c r="G64">
        <v>1</v>
      </c>
      <c r="H64">
        <v>3</v>
      </c>
      <c r="I64" t="s">
        <v>547</v>
      </c>
      <c r="J64" t="s">
        <v>548</v>
      </c>
      <c r="K64" t="s">
        <v>549</v>
      </c>
      <c r="L64">
        <v>1354</v>
      </c>
      <c r="N64">
        <v>1010</v>
      </c>
      <c r="O64" t="s">
        <v>314</v>
      </c>
      <c r="P64" t="s">
        <v>314</v>
      </c>
      <c r="Q64">
        <v>1</v>
      </c>
      <c r="W64">
        <v>0</v>
      </c>
      <c r="X64">
        <v>578503430</v>
      </c>
      <c r="Y64">
        <v>3601</v>
      </c>
      <c r="AA64">
        <v>0.04</v>
      </c>
      <c r="AB64">
        <v>0</v>
      </c>
      <c r="AC64">
        <v>0</v>
      </c>
      <c r="AD64">
        <v>0</v>
      </c>
      <c r="AE64">
        <v>0.04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3601</v>
      </c>
      <c r="AU64" t="s">
        <v>3</v>
      </c>
      <c r="AV64">
        <v>0</v>
      </c>
      <c r="AW64">
        <v>2</v>
      </c>
      <c r="AX64">
        <v>25996727</v>
      </c>
      <c r="AY64">
        <v>1</v>
      </c>
      <c r="AZ64">
        <v>0</v>
      </c>
      <c r="BA64">
        <v>65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Y64*Source!I46</f>
        <v>540.15</v>
      </c>
      <c r="CY64">
        <f t="shared" si="4"/>
        <v>0.04</v>
      </c>
      <c r="CZ64">
        <f t="shared" si="5"/>
        <v>0.04</v>
      </c>
      <c r="DA64">
        <f t="shared" si="6"/>
        <v>1</v>
      </c>
      <c r="DB64">
        <f t="shared" si="7"/>
        <v>144.04</v>
      </c>
      <c r="DC64">
        <f t="shared" si="8"/>
        <v>0</v>
      </c>
    </row>
    <row r="65" spans="1:107" x14ac:dyDescent="0.25">
      <c r="A65">
        <f>ROW(Source!A46)</f>
        <v>46</v>
      </c>
      <c r="B65">
        <v>25996508</v>
      </c>
      <c r="C65">
        <v>25996696</v>
      </c>
      <c r="D65">
        <v>23747849</v>
      </c>
      <c r="E65">
        <v>1</v>
      </c>
      <c r="F65">
        <v>1</v>
      </c>
      <c r="G65">
        <v>1</v>
      </c>
      <c r="H65">
        <v>3</v>
      </c>
      <c r="I65" t="s">
        <v>550</v>
      </c>
      <c r="J65" t="s">
        <v>551</v>
      </c>
      <c r="K65" t="s">
        <v>552</v>
      </c>
      <c r="L65">
        <v>1354</v>
      </c>
      <c r="N65">
        <v>1010</v>
      </c>
      <c r="O65" t="s">
        <v>314</v>
      </c>
      <c r="P65" t="s">
        <v>314</v>
      </c>
      <c r="Q65">
        <v>1</v>
      </c>
      <c r="W65">
        <v>0</v>
      </c>
      <c r="X65">
        <v>-1737474442</v>
      </c>
      <c r="Y65">
        <v>97</v>
      </c>
      <c r="AA65">
        <v>0.75</v>
      </c>
      <c r="AB65">
        <v>0</v>
      </c>
      <c r="AC65">
        <v>0</v>
      </c>
      <c r="AD65">
        <v>0</v>
      </c>
      <c r="AE65">
        <v>0.75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</v>
      </c>
      <c r="AU65" t="s">
        <v>3</v>
      </c>
      <c r="AV65">
        <v>0</v>
      </c>
      <c r="AW65">
        <v>2</v>
      </c>
      <c r="AX65">
        <v>25996728</v>
      </c>
      <c r="AY65">
        <v>1</v>
      </c>
      <c r="AZ65">
        <v>0</v>
      </c>
      <c r="BA65">
        <v>66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Y65*Source!I46</f>
        <v>14.549999999999999</v>
      </c>
      <c r="CY65">
        <f t="shared" si="4"/>
        <v>0.75</v>
      </c>
      <c r="CZ65">
        <f t="shared" si="5"/>
        <v>0.75</v>
      </c>
      <c r="DA65">
        <f t="shared" si="6"/>
        <v>1</v>
      </c>
      <c r="DB65">
        <f t="shared" si="7"/>
        <v>72.75</v>
      </c>
      <c r="DC65">
        <f t="shared" si="8"/>
        <v>0</v>
      </c>
    </row>
    <row r="66" spans="1:107" x14ac:dyDescent="0.25">
      <c r="A66">
        <f>ROW(Source!A46)</f>
        <v>46</v>
      </c>
      <c r="B66">
        <v>25996508</v>
      </c>
      <c r="C66">
        <v>25996696</v>
      </c>
      <c r="D66">
        <v>23747920</v>
      </c>
      <c r="E66">
        <v>1</v>
      </c>
      <c r="F66">
        <v>1</v>
      </c>
      <c r="G66">
        <v>1</v>
      </c>
      <c r="H66">
        <v>3</v>
      </c>
      <c r="I66" t="s">
        <v>553</v>
      </c>
      <c r="J66" t="s">
        <v>554</v>
      </c>
      <c r="K66" t="s">
        <v>555</v>
      </c>
      <c r="L66">
        <v>1354</v>
      </c>
      <c r="N66">
        <v>1010</v>
      </c>
      <c r="O66" t="s">
        <v>314</v>
      </c>
      <c r="P66" t="s">
        <v>314</v>
      </c>
      <c r="Q66">
        <v>1</v>
      </c>
      <c r="W66">
        <v>0</v>
      </c>
      <c r="X66">
        <v>-1746138087</v>
      </c>
      <c r="Y66">
        <v>143</v>
      </c>
      <c r="AA66">
        <v>0.09</v>
      </c>
      <c r="AB66">
        <v>0</v>
      </c>
      <c r="AC66">
        <v>0</v>
      </c>
      <c r="AD66">
        <v>0</v>
      </c>
      <c r="AE66">
        <v>0.09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143</v>
      </c>
      <c r="AU66" t="s">
        <v>3</v>
      </c>
      <c r="AV66">
        <v>0</v>
      </c>
      <c r="AW66">
        <v>2</v>
      </c>
      <c r="AX66">
        <v>25996729</v>
      </c>
      <c r="AY66">
        <v>1</v>
      </c>
      <c r="AZ66">
        <v>0</v>
      </c>
      <c r="BA66">
        <v>67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Y66*Source!I46</f>
        <v>21.45</v>
      </c>
      <c r="CY66">
        <f t="shared" si="4"/>
        <v>0.09</v>
      </c>
      <c r="CZ66">
        <f t="shared" si="5"/>
        <v>0.09</v>
      </c>
      <c r="DA66">
        <f t="shared" si="6"/>
        <v>1</v>
      </c>
      <c r="DB66">
        <f t="shared" si="7"/>
        <v>12.87</v>
      </c>
      <c r="DC66">
        <f t="shared" si="8"/>
        <v>0</v>
      </c>
    </row>
    <row r="67" spans="1:107" x14ac:dyDescent="0.25">
      <c r="A67">
        <f>ROW(Source!A46)</f>
        <v>46</v>
      </c>
      <c r="B67">
        <v>25996508</v>
      </c>
      <c r="C67">
        <v>25996696</v>
      </c>
      <c r="D67">
        <v>23761414</v>
      </c>
      <c r="E67">
        <v>1</v>
      </c>
      <c r="F67">
        <v>1</v>
      </c>
      <c r="G67">
        <v>1</v>
      </c>
      <c r="H67">
        <v>3</v>
      </c>
      <c r="I67" t="s">
        <v>556</v>
      </c>
      <c r="J67" t="s">
        <v>557</v>
      </c>
      <c r="K67" t="s">
        <v>558</v>
      </c>
      <c r="L67">
        <v>1301</v>
      </c>
      <c r="N67">
        <v>1003</v>
      </c>
      <c r="O67" t="s">
        <v>299</v>
      </c>
      <c r="P67" t="s">
        <v>299</v>
      </c>
      <c r="Q67">
        <v>1</v>
      </c>
      <c r="W67">
        <v>0</v>
      </c>
      <c r="X67">
        <v>501747165</v>
      </c>
      <c r="Y67">
        <v>161</v>
      </c>
      <c r="AA67">
        <v>4.59</v>
      </c>
      <c r="AB67">
        <v>0</v>
      </c>
      <c r="AC67">
        <v>0</v>
      </c>
      <c r="AD67">
        <v>0</v>
      </c>
      <c r="AE67">
        <v>4.59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161</v>
      </c>
      <c r="AU67" t="s">
        <v>3</v>
      </c>
      <c r="AV67">
        <v>0</v>
      </c>
      <c r="AW67">
        <v>2</v>
      </c>
      <c r="AX67">
        <v>25996731</v>
      </c>
      <c r="AY67">
        <v>1</v>
      </c>
      <c r="AZ67">
        <v>0</v>
      </c>
      <c r="BA67">
        <v>69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24.15</v>
      </c>
      <c r="CY67">
        <f t="shared" si="4"/>
        <v>4.59</v>
      </c>
      <c r="CZ67">
        <f t="shared" si="5"/>
        <v>4.59</v>
      </c>
      <c r="DA67">
        <f t="shared" si="6"/>
        <v>1</v>
      </c>
      <c r="DB67">
        <f t="shared" si="7"/>
        <v>738.99</v>
      </c>
      <c r="DC67">
        <f t="shared" si="8"/>
        <v>0</v>
      </c>
    </row>
    <row r="68" spans="1:107" x14ac:dyDescent="0.25">
      <c r="A68">
        <f>ROW(Source!A46)</f>
        <v>46</v>
      </c>
      <c r="B68">
        <v>25996508</v>
      </c>
      <c r="C68">
        <v>25996696</v>
      </c>
      <c r="D68">
        <v>23761451</v>
      </c>
      <c r="E68">
        <v>1</v>
      </c>
      <c r="F68">
        <v>1</v>
      </c>
      <c r="G68">
        <v>1</v>
      </c>
      <c r="H68">
        <v>3</v>
      </c>
      <c r="I68" t="s">
        <v>559</v>
      </c>
      <c r="J68" t="s">
        <v>560</v>
      </c>
      <c r="K68" t="s">
        <v>561</v>
      </c>
      <c r="L68">
        <v>1301</v>
      </c>
      <c r="N68">
        <v>1003</v>
      </c>
      <c r="O68" t="s">
        <v>299</v>
      </c>
      <c r="P68" t="s">
        <v>299</v>
      </c>
      <c r="Q68">
        <v>1</v>
      </c>
      <c r="W68">
        <v>0</v>
      </c>
      <c r="X68">
        <v>559407063</v>
      </c>
      <c r="Y68">
        <v>260</v>
      </c>
      <c r="AA68">
        <v>5.57</v>
      </c>
      <c r="AB68">
        <v>0</v>
      </c>
      <c r="AC68">
        <v>0</v>
      </c>
      <c r="AD68">
        <v>0</v>
      </c>
      <c r="AE68">
        <v>5.57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260</v>
      </c>
      <c r="AU68" t="s">
        <v>3</v>
      </c>
      <c r="AV68">
        <v>0</v>
      </c>
      <c r="AW68">
        <v>2</v>
      </c>
      <c r="AX68">
        <v>25996732</v>
      </c>
      <c r="AY68">
        <v>1</v>
      </c>
      <c r="AZ68">
        <v>0</v>
      </c>
      <c r="BA68">
        <v>70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39</v>
      </c>
      <c r="CY68">
        <f t="shared" si="4"/>
        <v>5.57</v>
      </c>
      <c r="CZ68">
        <f t="shared" si="5"/>
        <v>5.57</v>
      </c>
      <c r="DA68">
        <f t="shared" si="6"/>
        <v>1</v>
      </c>
      <c r="DB68">
        <f t="shared" si="7"/>
        <v>1448.2</v>
      </c>
      <c r="DC68">
        <f t="shared" si="8"/>
        <v>0</v>
      </c>
    </row>
    <row r="69" spans="1:107" x14ac:dyDescent="0.25">
      <c r="A69">
        <f>ROW(Source!A46)</f>
        <v>46</v>
      </c>
      <c r="B69">
        <v>25996508</v>
      </c>
      <c r="C69">
        <v>25996696</v>
      </c>
      <c r="D69">
        <v>23761490</v>
      </c>
      <c r="E69">
        <v>1</v>
      </c>
      <c r="F69">
        <v>1</v>
      </c>
      <c r="G69">
        <v>1</v>
      </c>
      <c r="H69">
        <v>3</v>
      </c>
      <c r="I69" t="s">
        <v>562</v>
      </c>
      <c r="J69" t="s">
        <v>563</v>
      </c>
      <c r="K69" t="s">
        <v>564</v>
      </c>
      <c r="L69">
        <v>1354</v>
      </c>
      <c r="N69">
        <v>1010</v>
      </c>
      <c r="O69" t="s">
        <v>314</v>
      </c>
      <c r="P69" t="s">
        <v>314</v>
      </c>
      <c r="Q69">
        <v>1</v>
      </c>
      <c r="W69">
        <v>0</v>
      </c>
      <c r="X69">
        <v>713597265</v>
      </c>
      <c r="Y69">
        <v>20</v>
      </c>
      <c r="AA69">
        <v>10.24</v>
      </c>
      <c r="AB69">
        <v>0</v>
      </c>
      <c r="AC69">
        <v>0</v>
      </c>
      <c r="AD69">
        <v>0</v>
      </c>
      <c r="AE69">
        <v>10.24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20</v>
      </c>
      <c r="AU69" t="s">
        <v>3</v>
      </c>
      <c r="AV69">
        <v>0</v>
      </c>
      <c r="AW69">
        <v>2</v>
      </c>
      <c r="AX69">
        <v>25996733</v>
      </c>
      <c r="AY69">
        <v>1</v>
      </c>
      <c r="AZ69">
        <v>0</v>
      </c>
      <c r="BA69">
        <v>71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3</v>
      </c>
      <c r="CY69">
        <f t="shared" si="4"/>
        <v>10.24</v>
      </c>
      <c r="CZ69">
        <f t="shared" si="5"/>
        <v>10.24</v>
      </c>
      <c r="DA69">
        <f t="shared" si="6"/>
        <v>1</v>
      </c>
      <c r="DB69">
        <f t="shared" si="7"/>
        <v>204.8</v>
      </c>
      <c r="DC69">
        <f t="shared" si="8"/>
        <v>0</v>
      </c>
    </row>
    <row r="70" spans="1:107" x14ac:dyDescent="0.25">
      <c r="A70">
        <f>ROW(Source!A46)</f>
        <v>46</v>
      </c>
      <c r="B70">
        <v>25996508</v>
      </c>
      <c r="C70">
        <v>25996696</v>
      </c>
      <c r="D70">
        <v>23761491</v>
      </c>
      <c r="E70">
        <v>1</v>
      </c>
      <c r="F70">
        <v>1</v>
      </c>
      <c r="G70">
        <v>1</v>
      </c>
      <c r="H70">
        <v>3</v>
      </c>
      <c r="I70" t="s">
        <v>565</v>
      </c>
      <c r="J70" t="s">
        <v>566</v>
      </c>
      <c r="K70" t="s">
        <v>567</v>
      </c>
      <c r="L70">
        <v>1354</v>
      </c>
      <c r="N70">
        <v>1010</v>
      </c>
      <c r="O70" t="s">
        <v>314</v>
      </c>
      <c r="P70" t="s">
        <v>314</v>
      </c>
      <c r="Q70">
        <v>1</v>
      </c>
      <c r="W70">
        <v>0</v>
      </c>
      <c r="X70">
        <v>782237836</v>
      </c>
      <c r="Y70">
        <v>20</v>
      </c>
      <c r="AA70">
        <v>10.24</v>
      </c>
      <c r="AB70">
        <v>0</v>
      </c>
      <c r="AC70">
        <v>0</v>
      </c>
      <c r="AD70">
        <v>0</v>
      </c>
      <c r="AE70">
        <v>10.24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20</v>
      </c>
      <c r="AU70" t="s">
        <v>3</v>
      </c>
      <c r="AV70">
        <v>0</v>
      </c>
      <c r="AW70">
        <v>2</v>
      </c>
      <c r="AX70">
        <v>25996734</v>
      </c>
      <c r="AY70">
        <v>1</v>
      </c>
      <c r="AZ70">
        <v>0</v>
      </c>
      <c r="BA70">
        <v>72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Y70*Source!I46</f>
        <v>3</v>
      </c>
      <c r="CY70">
        <f t="shared" si="4"/>
        <v>10.24</v>
      </c>
      <c r="CZ70">
        <f t="shared" si="5"/>
        <v>10.24</v>
      </c>
      <c r="DA70">
        <f t="shared" si="6"/>
        <v>1</v>
      </c>
      <c r="DB70">
        <f t="shared" si="7"/>
        <v>204.8</v>
      </c>
      <c r="DC70">
        <f t="shared" si="8"/>
        <v>0</v>
      </c>
    </row>
    <row r="71" spans="1:107" x14ac:dyDescent="0.25">
      <c r="A71">
        <f>ROW(Source!A46)</f>
        <v>46</v>
      </c>
      <c r="B71">
        <v>25996508</v>
      </c>
      <c r="C71">
        <v>25996696</v>
      </c>
      <c r="D71">
        <v>23761524</v>
      </c>
      <c r="E71">
        <v>1</v>
      </c>
      <c r="F71">
        <v>1</v>
      </c>
      <c r="G71">
        <v>1</v>
      </c>
      <c r="H71">
        <v>3</v>
      </c>
      <c r="I71" t="s">
        <v>568</v>
      </c>
      <c r="J71" t="s">
        <v>569</v>
      </c>
      <c r="K71" t="s">
        <v>570</v>
      </c>
      <c r="L71">
        <v>1301</v>
      </c>
      <c r="N71">
        <v>1003</v>
      </c>
      <c r="O71" t="s">
        <v>299</v>
      </c>
      <c r="P71" t="s">
        <v>299</v>
      </c>
      <c r="Q71">
        <v>1</v>
      </c>
      <c r="W71">
        <v>0</v>
      </c>
      <c r="X71">
        <v>-953597133</v>
      </c>
      <c r="Y71">
        <v>54</v>
      </c>
      <c r="AA71">
        <v>2.44</v>
      </c>
      <c r="AB71">
        <v>0</v>
      </c>
      <c r="AC71">
        <v>0</v>
      </c>
      <c r="AD71">
        <v>0</v>
      </c>
      <c r="AE71">
        <v>2.44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54</v>
      </c>
      <c r="AU71" t="s">
        <v>3</v>
      </c>
      <c r="AV71">
        <v>0</v>
      </c>
      <c r="AW71">
        <v>2</v>
      </c>
      <c r="AX71">
        <v>25996735</v>
      </c>
      <c r="AY71">
        <v>1</v>
      </c>
      <c r="AZ71">
        <v>0</v>
      </c>
      <c r="BA71">
        <v>73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Y71*Source!I46</f>
        <v>8.1</v>
      </c>
      <c r="CY71">
        <f t="shared" si="4"/>
        <v>2.44</v>
      </c>
      <c r="CZ71">
        <f t="shared" si="5"/>
        <v>2.44</v>
      </c>
      <c r="DA71">
        <f t="shared" si="6"/>
        <v>1</v>
      </c>
      <c r="DB71">
        <f t="shared" si="7"/>
        <v>131.76</v>
      </c>
      <c r="DC71">
        <f t="shared" si="8"/>
        <v>0</v>
      </c>
    </row>
    <row r="72" spans="1:107" x14ac:dyDescent="0.25">
      <c r="A72">
        <f>ROW(Source!A47)</f>
        <v>47</v>
      </c>
      <c r="B72">
        <v>25996508</v>
      </c>
      <c r="C72">
        <v>25996736</v>
      </c>
      <c r="D72">
        <v>21281116</v>
      </c>
      <c r="E72">
        <v>1</v>
      </c>
      <c r="F72">
        <v>1</v>
      </c>
      <c r="G72">
        <v>1</v>
      </c>
      <c r="H72">
        <v>1</v>
      </c>
      <c r="I72" t="s">
        <v>571</v>
      </c>
      <c r="J72" t="s">
        <v>3</v>
      </c>
      <c r="K72" t="s">
        <v>572</v>
      </c>
      <c r="L72">
        <v>1369</v>
      </c>
      <c r="N72">
        <v>1013</v>
      </c>
      <c r="O72" t="s">
        <v>457</v>
      </c>
      <c r="P72" t="s">
        <v>457</v>
      </c>
      <c r="Q72">
        <v>1</v>
      </c>
      <c r="W72">
        <v>0</v>
      </c>
      <c r="X72">
        <v>629322946</v>
      </c>
      <c r="Y72">
        <v>76.589999999999989</v>
      </c>
      <c r="AA72">
        <v>0</v>
      </c>
      <c r="AB72">
        <v>0</v>
      </c>
      <c r="AC72">
        <v>0</v>
      </c>
      <c r="AD72">
        <v>8.31</v>
      </c>
      <c r="AE72">
        <v>0</v>
      </c>
      <c r="AF72">
        <v>0</v>
      </c>
      <c r="AG72">
        <v>0</v>
      </c>
      <c r="AH72">
        <v>8.31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66.599999999999994</v>
      </c>
      <c r="AU72" t="s">
        <v>101</v>
      </c>
      <c r="AV72">
        <v>1</v>
      </c>
      <c r="AW72">
        <v>2</v>
      </c>
      <c r="AX72">
        <v>25996747</v>
      </c>
      <c r="AY72">
        <v>1</v>
      </c>
      <c r="AZ72">
        <v>0</v>
      </c>
      <c r="BA72">
        <v>74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6.5101499999999994</v>
      </c>
      <c r="CY72">
        <f>AD72</f>
        <v>8.31</v>
      </c>
      <c r="CZ72">
        <f>AH72</f>
        <v>8.31</v>
      </c>
      <c r="DA72">
        <f>AL72</f>
        <v>1</v>
      </c>
      <c r="DB72">
        <f>ROUND((ROUND(AT72*CZ72,2)*1.15),2)</f>
        <v>636.47</v>
      </c>
      <c r="DC72">
        <f>ROUND((ROUND(AT72*AG72,2)*1.15),2)</f>
        <v>0</v>
      </c>
    </row>
    <row r="73" spans="1:107" x14ac:dyDescent="0.25">
      <c r="A73">
        <f>ROW(Source!A47)</f>
        <v>47</v>
      </c>
      <c r="B73">
        <v>25996508</v>
      </c>
      <c r="C73">
        <v>25996736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29</v>
      </c>
      <c r="J73" t="s">
        <v>3</v>
      </c>
      <c r="K73" t="s">
        <v>458</v>
      </c>
      <c r="L73">
        <v>608254</v>
      </c>
      <c r="N73">
        <v>1013</v>
      </c>
      <c r="O73" t="s">
        <v>459</v>
      </c>
      <c r="P73" t="s">
        <v>459</v>
      </c>
      <c r="Q73">
        <v>1</v>
      </c>
      <c r="W73">
        <v>0</v>
      </c>
      <c r="X73">
        <v>-185737400</v>
      </c>
      <c r="Y73">
        <v>0.35000000000000003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0.28000000000000003</v>
      </c>
      <c r="AU73" t="s">
        <v>100</v>
      </c>
      <c r="AV73">
        <v>2</v>
      </c>
      <c r="AW73">
        <v>2</v>
      </c>
      <c r="AX73">
        <v>25996748</v>
      </c>
      <c r="AY73">
        <v>1</v>
      </c>
      <c r="AZ73">
        <v>0</v>
      </c>
      <c r="BA73">
        <v>75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Y73*Source!I47</f>
        <v>2.9750000000000006E-2</v>
      </c>
      <c r="CY73">
        <f>AD73</f>
        <v>0</v>
      </c>
      <c r="CZ73">
        <f>AH73</f>
        <v>0</v>
      </c>
      <c r="DA73">
        <f>AL73</f>
        <v>1</v>
      </c>
      <c r="DB73">
        <f>ROUND((ROUND(AT73*CZ73,2)*1.25),2)</f>
        <v>0</v>
      </c>
      <c r="DC73">
        <f>ROUND((ROUND(AT73*AG73,2)*1.25),2)</f>
        <v>0</v>
      </c>
    </row>
    <row r="74" spans="1:107" x14ac:dyDescent="0.25">
      <c r="A74">
        <f>ROW(Source!A47)</f>
        <v>47</v>
      </c>
      <c r="B74">
        <v>25996508</v>
      </c>
      <c r="C74">
        <v>25996736</v>
      </c>
      <c r="D74">
        <v>23738697</v>
      </c>
      <c r="E74">
        <v>1</v>
      </c>
      <c r="F74">
        <v>1</v>
      </c>
      <c r="G74">
        <v>1</v>
      </c>
      <c r="H74">
        <v>2</v>
      </c>
      <c r="I74" t="s">
        <v>471</v>
      </c>
      <c r="J74" t="s">
        <v>472</v>
      </c>
      <c r="K74" t="s">
        <v>473</v>
      </c>
      <c r="L74">
        <v>1368</v>
      </c>
      <c r="N74">
        <v>1011</v>
      </c>
      <c r="O74" t="s">
        <v>463</v>
      </c>
      <c r="P74" t="s">
        <v>463</v>
      </c>
      <c r="Q74">
        <v>1</v>
      </c>
      <c r="W74">
        <v>0</v>
      </c>
      <c r="X74">
        <v>-1874903301</v>
      </c>
      <c r="Y74">
        <v>0.35000000000000003</v>
      </c>
      <c r="AA74">
        <v>0</v>
      </c>
      <c r="AB74">
        <v>30.87</v>
      </c>
      <c r="AC74">
        <v>13.5</v>
      </c>
      <c r="AD74">
        <v>0</v>
      </c>
      <c r="AE74">
        <v>0</v>
      </c>
      <c r="AF74">
        <v>30.87</v>
      </c>
      <c r="AG74">
        <v>13.5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3</v>
      </c>
      <c r="AT74">
        <v>0.28000000000000003</v>
      </c>
      <c r="AU74" t="s">
        <v>100</v>
      </c>
      <c r="AV74">
        <v>0</v>
      </c>
      <c r="AW74">
        <v>2</v>
      </c>
      <c r="AX74">
        <v>25996749</v>
      </c>
      <c r="AY74">
        <v>1</v>
      </c>
      <c r="AZ74">
        <v>0</v>
      </c>
      <c r="BA74">
        <v>76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Y74*Source!I47</f>
        <v>2.9750000000000006E-2</v>
      </c>
      <c r="CY74">
        <f>AB74</f>
        <v>30.87</v>
      </c>
      <c r="CZ74">
        <f>AF74</f>
        <v>30.87</v>
      </c>
      <c r="DA74">
        <f>AJ74</f>
        <v>1</v>
      </c>
      <c r="DB74">
        <f>ROUND((ROUND(AT74*CZ74,2)*1.25),2)</f>
        <v>10.8</v>
      </c>
      <c r="DC74">
        <f>ROUND((ROUND(AT74*AG74,2)*1.25),2)</f>
        <v>4.7300000000000004</v>
      </c>
    </row>
    <row r="75" spans="1:107" x14ac:dyDescent="0.25">
      <c r="A75">
        <f>ROW(Source!A47)</f>
        <v>47</v>
      </c>
      <c r="B75">
        <v>25996508</v>
      </c>
      <c r="C75">
        <v>25996736</v>
      </c>
      <c r="D75">
        <v>23740408</v>
      </c>
      <c r="E75">
        <v>1</v>
      </c>
      <c r="F75">
        <v>1</v>
      </c>
      <c r="G75">
        <v>1</v>
      </c>
      <c r="H75">
        <v>2</v>
      </c>
      <c r="I75" t="s">
        <v>495</v>
      </c>
      <c r="J75" t="s">
        <v>496</v>
      </c>
      <c r="K75" t="s">
        <v>497</v>
      </c>
      <c r="L75">
        <v>1368</v>
      </c>
      <c r="N75">
        <v>1011</v>
      </c>
      <c r="O75" t="s">
        <v>463</v>
      </c>
      <c r="P75" t="s">
        <v>463</v>
      </c>
      <c r="Q75">
        <v>1</v>
      </c>
      <c r="W75">
        <v>0</v>
      </c>
      <c r="X75">
        <v>-663750327</v>
      </c>
      <c r="Y75">
        <v>0.51249999999999996</v>
      </c>
      <c r="AA75">
        <v>0</v>
      </c>
      <c r="AB75">
        <v>86.95</v>
      </c>
      <c r="AC75">
        <v>0</v>
      </c>
      <c r="AD75">
        <v>0</v>
      </c>
      <c r="AE75">
        <v>0</v>
      </c>
      <c r="AF75">
        <v>86.95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</v>
      </c>
      <c r="AT75">
        <v>0.41</v>
      </c>
      <c r="AU75" t="s">
        <v>100</v>
      </c>
      <c r="AV75">
        <v>0</v>
      </c>
      <c r="AW75">
        <v>2</v>
      </c>
      <c r="AX75">
        <v>25996750</v>
      </c>
      <c r="AY75">
        <v>1</v>
      </c>
      <c r="AZ75">
        <v>0</v>
      </c>
      <c r="BA75">
        <v>77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Y75*Source!I47</f>
        <v>4.3562499999999997E-2</v>
      </c>
      <c r="CY75">
        <f>AB75</f>
        <v>86.95</v>
      </c>
      <c r="CZ75">
        <f>AF75</f>
        <v>86.95</v>
      </c>
      <c r="DA75">
        <f>AJ75</f>
        <v>1</v>
      </c>
      <c r="DB75">
        <f>ROUND((ROUND(AT75*CZ75,2)*1.25),2)</f>
        <v>44.56</v>
      </c>
      <c r="DC75">
        <f>ROUND((ROUND(AT75*AG75,2)*1.25),2)</f>
        <v>0</v>
      </c>
    </row>
    <row r="76" spans="1:107" x14ac:dyDescent="0.25">
      <c r="A76">
        <f>ROW(Source!A47)</f>
        <v>47</v>
      </c>
      <c r="B76">
        <v>25996508</v>
      </c>
      <c r="C76">
        <v>25996736</v>
      </c>
      <c r="D76">
        <v>23747814</v>
      </c>
      <c r="E76">
        <v>1</v>
      </c>
      <c r="F76">
        <v>1</v>
      </c>
      <c r="G76">
        <v>1</v>
      </c>
      <c r="H76">
        <v>3</v>
      </c>
      <c r="I76" t="s">
        <v>573</v>
      </c>
      <c r="J76" t="s">
        <v>574</v>
      </c>
      <c r="K76" t="s">
        <v>575</v>
      </c>
      <c r="L76">
        <v>1348</v>
      </c>
      <c r="N76">
        <v>1009</v>
      </c>
      <c r="O76" t="s">
        <v>24</v>
      </c>
      <c r="P76" t="s">
        <v>24</v>
      </c>
      <c r="Q76">
        <v>1000</v>
      </c>
      <c r="W76">
        <v>0</v>
      </c>
      <c r="X76">
        <v>1950729513</v>
      </c>
      <c r="Y76">
        <v>6.0000000000000001E-3</v>
      </c>
      <c r="AA76">
        <v>10373.92</v>
      </c>
      <c r="AB76">
        <v>0</v>
      </c>
      <c r="AC76">
        <v>0</v>
      </c>
      <c r="AD76">
        <v>0</v>
      </c>
      <c r="AE76">
        <v>10373.92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6.0000000000000001E-3</v>
      </c>
      <c r="AU76" t="s">
        <v>3</v>
      </c>
      <c r="AV76">
        <v>0</v>
      </c>
      <c r="AW76">
        <v>2</v>
      </c>
      <c r="AX76">
        <v>25996751</v>
      </c>
      <c r="AY76">
        <v>1</v>
      </c>
      <c r="AZ76">
        <v>0</v>
      </c>
      <c r="BA76">
        <v>78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Y76*Source!I47</f>
        <v>5.1000000000000004E-4</v>
      </c>
      <c r="CY76">
        <f t="shared" ref="CY76:CY81" si="9">AA76</f>
        <v>10373.92</v>
      </c>
      <c r="CZ76">
        <f t="shared" ref="CZ76:CZ81" si="10">AE76</f>
        <v>10373.92</v>
      </c>
      <c r="DA76">
        <f t="shared" ref="DA76:DA81" si="11">AI76</f>
        <v>1</v>
      </c>
      <c r="DB76">
        <f t="shared" ref="DB76:DB81" si="12">ROUND(ROUND(AT76*CZ76,2),2)</f>
        <v>62.24</v>
      </c>
      <c r="DC76">
        <f t="shared" ref="DC76:DC81" si="13">ROUND(ROUND(AT76*AG76,2),2)</f>
        <v>0</v>
      </c>
    </row>
    <row r="77" spans="1:107" x14ac:dyDescent="0.25">
      <c r="A77">
        <f>ROW(Source!A47)</f>
        <v>47</v>
      </c>
      <c r="B77">
        <v>25996508</v>
      </c>
      <c r="C77">
        <v>25996736</v>
      </c>
      <c r="D77">
        <v>23744838</v>
      </c>
      <c r="E77">
        <v>1</v>
      </c>
      <c r="F77">
        <v>1</v>
      </c>
      <c r="G77">
        <v>1</v>
      </c>
      <c r="H77">
        <v>3</v>
      </c>
      <c r="I77" t="s">
        <v>139</v>
      </c>
      <c r="J77" t="s">
        <v>142</v>
      </c>
      <c r="K77" t="s">
        <v>140</v>
      </c>
      <c r="L77">
        <v>1329</v>
      </c>
      <c r="N77">
        <v>1005</v>
      </c>
      <c r="O77" t="s">
        <v>141</v>
      </c>
      <c r="P77" t="s">
        <v>141</v>
      </c>
      <c r="Q77">
        <v>1000</v>
      </c>
      <c r="W77">
        <v>1</v>
      </c>
      <c r="X77">
        <v>679417544</v>
      </c>
      <c r="Y77">
        <v>-0.105</v>
      </c>
      <c r="AA77">
        <v>5542.99</v>
      </c>
      <c r="AB77">
        <v>0</v>
      </c>
      <c r="AC77">
        <v>0</v>
      </c>
      <c r="AD77">
        <v>0</v>
      </c>
      <c r="AE77">
        <v>5542.99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-0.105</v>
      </c>
      <c r="AU77" t="s">
        <v>3</v>
      </c>
      <c r="AV77">
        <v>0</v>
      </c>
      <c r="AW77">
        <v>2</v>
      </c>
      <c r="AX77">
        <v>25996752</v>
      </c>
      <c r="AY77">
        <v>1</v>
      </c>
      <c r="AZ77">
        <v>6144</v>
      </c>
      <c r="BA77">
        <v>79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Y77*Source!I47</f>
        <v>-8.9250000000000006E-3</v>
      </c>
      <c r="CY77">
        <f t="shared" si="9"/>
        <v>5542.99</v>
      </c>
      <c r="CZ77">
        <f t="shared" si="10"/>
        <v>5542.99</v>
      </c>
      <c r="DA77">
        <f t="shared" si="11"/>
        <v>1</v>
      </c>
      <c r="DB77">
        <f t="shared" si="12"/>
        <v>-582.01</v>
      </c>
      <c r="DC77">
        <f t="shared" si="13"/>
        <v>0</v>
      </c>
    </row>
    <row r="78" spans="1:107" x14ac:dyDescent="0.25">
      <c r="A78">
        <f>ROW(Source!A47)</f>
        <v>47</v>
      </c>
      <c r="B78">
        <v>25996508</v>
      </c>
      <c r="C78">
        <v>25996736</v>
      </c>
      <c r="D78">
        <v>23743207</v>
      </c>
      <c r="E78">
        <v>1</v>
      </c>
      <c r="F78">
        <v>1</v>
      </c>
      <c r="G78">
        <v>1</v>
      </c>
      <c r="H78">
        <v>3</v>
      </c>
      <c r="I78" t="s">
        <v>576</v>
      </c>
      <c r="J78" t="s">
        <v>577</v>
      </c>
      <c r="K78" t="s">
        <v>578</v>
      </c>
      <c r="L78">
        <v>1348</v>
      </c>
      <c r="N78">
        <v>1009</v>
      </c>
      <c r="O78" t="s">
        <v>24</v>
      </c>
      <c r="P78" t="s">
        <v>24</v>
      </c>
      <c r="Q78">
        <v>1000</v>
      </c>
      <c r="W78">
        <v>0</v>
      </c>
      <c r="X78">
        <v>362820629</v>
      </c>
      <c r="Y78">
        <v>2.9999999999999997E-4</v>
      </c>
      <c r="AA78">
        <v>36473.31</v>
      </c>
      <c r="AB78">
        <v>0</v>
      </c>
      <c r="AC78">
        <v>0</v>
      </c>
      <c r="AD78">
        <v>0</v>
      </c>
      <c r="AE78">
        <v>36473.31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2.9999999999999997E-4</v>
      </c>
      <c r="AU78" t="s">
        <v>3</v>
      </c>
      <c r="AV78">
        <v>0</v>
      </c>
      <c r="AW78">
        <v>2</v>
      </c>
      <c r="AX78">
        <v>25996753</v>
      </c>
      <c r="AY78">
        <v>1</v>
      </c>
      <c r="AZ78">
        <v>0</v>
      </c>
      <c r="BA78">
        <v>80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Y78*Source!I47</f>
        <v>2.55E-5</v>
      </c>
      <c r="CY78">
        <f t="shared" si="9"/>
        <v>36473.31</v>
      </c>
      <c r="CZ78">
        <f t="shared" si="10"/>
        <v>36473.31</v>
      </c>
      <c r="DA78">
        <f t="shared" si="11"/>
        <v>1</v>
      </c>
      <c r="DB78">
        <f t="shared" si="12"/>
        <v>10.94</v>
      </c>
      <c r="DC78">
        <f t="shared" si="13"/>
        <v>0</v>
      </c>
    </row>
    <row r="79" spans="1:107" x14ac:dyDescent="0.25">
      <c r="A79">
        <f>ROW(Source!A47)</f>
        <v>47</v>
      </c>
      <c r="B79">
        <v>25996508</v>
      </c>
      <c r="C79">
        <v>25996736</v>
      </c>
      <c r="D79">
        <v>23748748</v>
      </c>
      <c r="E79">
        <v>1</v>
      </c>
      <c r="F79">
        <v>1</v>
      </c>
      <c r="G79">
        <v>1</v>
      </c>
      <c r="H79">
        <v>3</v>
      </c>
      <c r="I79" t="s">
        <v>579</v>
      </c>
      <c r="J79" t="s">
        <v>580</v>
      </c>
      <c r="K79" t="s">
        <v>581</v>
      </c>
      <c r="L79">
        <v>1339</v>
      </c>
      <c r="N79">
        <v>1007</v>
      </c>
      <c r="O79" t="s">
        <v>483</v>
      </c>
      <c r="P79" t="s">
        <v>483</v>
      </c>
      <c r="Q79">
        <v>1</v>
      </c>
      <c r="W79">
        <v>0</v>
      </c>
      <c r="X79">
        <v>470727350</v>
      </c>
      <c r="Y79">
        <v>0.52</v>
      </c>
      <c r="AA79">
        <v>1278.25</v>
      </c>
      <c r="AB79">
        <v>0</v>
      </c>
      <c r="AC79">
        <v>0</v>
      </c>
      <c r="AD79">
        <v>0</v>
      </c>
      <c r="AE79">
        <v>1278.25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0.52</v>
      </c>
      <c r="AU79" t="s">
        <v>3</v>
      </c>
      <c r="AV79">
        <v>0</v>
      </c>
      <c r="AW79">
        <v>2</v>
      </c>
      <c r="AX79">
        <v>25996754</v>
      </c>
      <c r="AY79">
        <v>1</v>
      </c>
      <c r="AZ79">
        <v>0</v>
      </c>
      <c r="BA79">
        <v>81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4.4200000000000003E-2</v>
      </c>
      <c r="CY79">
        <f t="shared" si="9"/>
        <v>1278.25</v>
      </c>
      <c r="CZ79">
        <f t="shared" si="10"/>
        <v>1278.25</v>
      </c>
      <c r="DA79">
        <f t="shared" si="11"/>
        <v>1</v>
      </c>
      <c r="DB79">
        <f t="shared" si="12"/>
        <v>664.69</v>
      </c>
      <c r="DC79">
        <f t="shared" si="13"/>
        <v>0</v>
      </c>
    </row>
    <row r="80" spans="1:107" x14ac:dyDescent="0.25">
      <c r="A80">
        <f>ROW(Source!A47)</f>
        <v>47</v>
      </c>
      <c r="B80">
        <v>25996508</v>
      </c>
      <c r="C80">
        <v>25996736</v>
      </c>
      <c r="D80">
        <v>23775676</v>
      </c>
      <c r="E80">
        <v>1</v>
      </c>
      <c r="F80">
        <v>1</v>
      </c>
      <c r="G80">
        <v>1</v>
      </c>
      <c r="H80">
        <v>3</v>
      </c>
      <c r="I80" t="s">
        <v>582</v>
      </c>
      <c r="J80" t="s">
        <v>583</v>
      </c>
      <c r="K80" t="s">
        <v>584</v>
      </c>
      <c r="L80">
        <v>1339</v>
      </c>
      <c r="N80">
        <v>1007</v>
      </c>
      <c r="O80" t="s">
        <v>483</v>
      </c>
      <c r="P80" t="s">
        <v>483</v>
      </c>
      <c r="Q80">
        <v>1</v>
      </c>
      <c r="W80">
        <v>0</v>
      </c>
      <c r="X80">
        <v>1083060123</v>
      </c>
      <c r="Y80">
        <v>0.03</v>
      </c>
      <c r="AA80">
        <v>508.26</v>
      </c>
      <c r="AB80">
        <v>0</v>
      </c>
      <c r="AC80">
        <v>0</v>
      </c>
      <c r="AD80">
        <v>0</v>
      </c>
      <c r="AE80">
        <v>508.26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0.03</v>
      </c>
      <c r="AU80" t="s">
        <v>3</v>
      </c>
      <c r="AV80">
        <v>0</v>
      </c>
      <c r="AW80">
        <v>2</v>
      </c>
      <c r="AX80">
        <v>25996755</v>
      </c>
      <c r="AY80">
        <v>1</v>
      </c>
      <c r="AZ80">
        <v>0</v>
      </c>
      <c r="BA80">
        <v>82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2.5500000000000002E-3</v>
      </c>
      <c r="CY80">
        <f t="shared" si="9"/>
        <v>508.26</v>
      </c>
      <c r="CZ80">
        <f t="shared" si="10"/>
        <v>508.26</v>
      </c>
      <c r="DA80">
        <f t="shared" si="11"/>
        <v>1</v>
      </c>
      <c r="DB80">
        <f t="shared" si="12"/>
        <v>15.25</v>
      </c>
      <c r="DC80">
        <f t="shared" si="13"/>
        <v>0</v>
      </c>
    </row>
    <row r="81" spans="1:107" x14ac:dyDescent="0.25">
      <c r="A81">
        <f>ROW(Source!A47)</f>
        <v>47</v>
      </c>
      <c r="B81">
        <v>25996508</v>
      </c>
      <c r="C81">
        <v>25996736</v>
      </c>
      <c r="D81">
        <v>23783356</v>
      </c>
      <c r="E81">
        <v>1</v>
      </c>
      <c r="F81">
        <v>1</v>
      </c>
      <c r="G81">
        <v>1</v>
      </c>
      <c r="H81">
        <v>3</v>
      </c>
      <c r="I81" t="s">
        <v>585</v>
      </c>
      <c r="J81" t="s">
        <v>586</v>
      </c>
      <c r="K81" t="s">
        <v>587</v>
      </c>
      <c r="L81">
        <v>1348</v>
      </c>
      <c r="N81">
        <v>1009</v>
      </c>
      <c r="O81" t="s">
        <v>24</v>
      </c>
      <c r="P81" t="s">
        <v>24</v>
      </c>
      <c r="Q81">
        <v>1000</v>
      </c>
      <c r="W81">
        <v>0</v>
      </c>
      <c r="X81">
        <v>366898895</v>
      </c>
      <c r="Y81">
        <v>7.0000000000000007E-2</v>
      </c>
      <c r="AA81">
        <v>539.46</v>
      </c>
      <c r="AB81">
        <v>0</v>
      </c>
      <c r="AC81">
        <v>0</v>
      </c>
      <c r="AD81">
        <v>0</v>
      </c>
      <c r="AE81">
        <v>539.46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7.0000000000000007E-2</v>
      </c>
      <c r="AU81" t="s">
        <v>3</v>
      </c>
      <c r="AV81">
        <v>0</v>
      </c>
      <c r="AW81">
        <v>2</v>
      </c>
      <c r="AX81">
        <v>25996756</v>
      </c>
      <c r="AY81">
        <v>1</v>
      </c>
      <c r="AZ81">
        <v>0</v>
      </c>
      <c r="BA81">
        <v>83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Y81*Source!I47</f>
        <v>5.9500000000000013E-3</v>
      </c>
      <c r="CY81">
        <f t="shared" si="9"/>
        <v>539.46</v>
      </c>
      <c r="CZ81">
        <f t="shared" si="10"/>
        <v>539.46</v>
      </c>
      <c r="DA81">
        <f t="shared" si="11"/>
        <v>1</v>
      </c>
      <c r="DB81">
        <f t="shared" si="12"/>
        <v>37.76</v>
      </c>
      <c r="DC81">
        <f t="shared" si="13"/>
        <v>0</v>
      </c>
    </row>
    <row r="82" spans="1:107" x14ac:dyDescent="0.25">
      <c r="A82">
        <f>ROW(Source!A50)</f>
        <v>50</v>
      </c>
      <c r="B82">
        <v>25996508</v>
      </c>
      <c r="C82">
        <v>25996759</v>
      </c>
      <c r="D82">
        <v>21286622</v>
      </c>
      <c r="E82">
        <v>1</v>
      </c>
      <c r="F82">
        <v>1</v>
      </c>
      <c r="G82">
        <v>1</v>
      </c>
      <c r="H82">
        <v>1</v>
      </c>
      <c r="I82" t="s">
        <v>588</v>
      </c>
      <c r="J82" t="s">
        <v>3</v>
      </c>
      <c r="K82" t="s">
        <v>589</v>
      </c>
      <c r="L82">
        <v>1369</v>
      </c>
      <c r="N82">
        <v>1013</v>
      </c>
      <c r="O82" t="s">
        <v>457</v>
      </c>
      <c r="P82" t="s">
        <v>457</v>
      </c>
      <c r="Q82">
        <v>1</v>
      </c>
      <c r="W82">
        <v>0</v>
      </c>
      <c r="X82">
        <v>-1176371531</v>
      </c>
      <c r="Y82">
        <v>59.673499999999997</v>
      </c>
      <c r="AA82">
        <v>0</v>
      </c>
      <c r="AB82">
        <v>0</v>
      </c>
      <c r="AC82">
        <v>0</v>
      </c>
      <c r="AD82">
        <v>9.18</v>
      </c>
      <c r="AE82">
        <v>0</v>
      </c>
      <c r="AF82">
        <v>0</v>
      </c>
      <c r="AG82">
        <v>0</v>
      </c>
      <c r="AH82">
        <v>9.18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S82" t="s">
        <v>3</v>
      </c>
      <c r="AT82">
        <v>51.89</v>
      </c>
      <c r="AU82" t="s">
        <v>101</v>
      </c>
      <c r="AV82">
        <v>1</v>
      </c>
      <c r="AW82">
        <v>2</v>
      </c>
      <c r="AX82">
        <v>25996769</v>
      </c>
      <c r="AY82">
        <v>1</v>
      </c>
      <c r="AZ82">
        <v>0</v>
      </c>
      <c r="BA82">
        <v>84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Y82*Source!I50</f>
        <v>21.6614805</v>
      </c>
      <c r="CY82">
        <f>AD82</f>
        <v>9.18</v>
      </c>
      <c r="CZ82">
        <f>AH82</f>
        <v>9.18</v>
      </c>
      <c r="DA82">
        <f>AL82</f>
        <v>1</v>
      </c>
      <c r="DB82">
        <f>ROUND((ROUND(AT82*CZ82,2)*1.15),2)</f>
        <v>547.79999999999995</v>
      </c>
      <c r="DC82">
        <f>ROUND((ROUND(AT82*AG82,2)*1.15),2)</f>
        <v>0</v>
      </c>
    </row>
    <row r="83" spans="1:107" x14ac:dyDescent="0.25">
      <c r="A83">
        <f>ROW(Source!A50)</f>
        <v>50</v>
      </c>
      <c r="B83">
        <v>25996508</v>
      </c>
      <c r="C83">
        <v>25996759</v>
      </c>
      <c r="D83">
        <v>121548</v>
      </c>
      <c r="E83">
        <v>1</v>
      </c>
      <c r="F83">
        <v>1</v>
      </c>
      <c r="G83">
        <v>1</v>
      </c>
      <c r="H83">
        <v>1</v>
      </c>
      <c r="I83" t="s">
        <v>29</v>
      </c>
      <c r="J83" t="s">
        <v>3</v>
      </c>
      <c r="K83" t="s">
        <v>458</v>
      </c>
      <c r="L83">
        <v>608254</v>
      </c>
      <c r="N83">
        <v>1013</v>
      </c>
      <c r="O83" t="s">
        <v>459</v>
      </c>
      <c r="P83" t="s">
        <v>459</v>
      </c>
      <c r="Q83">
        <v>1</v>
      </c>
      <c r="W83">
        <v>0</v>
      </c>
      <c r="X83">
        <v>-185737400</v>
      </c>
      <c r="Y83">
        <v>2.3375000000000004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1.87</v>
      </c>
      <c r="AU83" t="s">
        <v>100</v>
      </c>
      <c r="AV83">
        <v>2</v>
      </c>
      <c r="AW83">
        <v>2</v>
      </c>
      <c r="AX83">
        <v>25996770</v>
      </c>
      <c r="AY83">
        <v>1</v>
      </c>
      <c r="AZ83">
        <v>0</v>
      </c>
      <c r="BA83">
        <v>85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Y83*Source!I50</f>
        <v>0.84851250000000011</v>
      </c>
      <c r="CY83">
        <f>AD83</f>
        <v>0</v>
      </c>
      <c r="CZ83">
        <f>AH83</f>
        <v>0</v>
      </c>
      <c r="DA83">
        <f>AL83</f>
        <v>1</v>
      </c>
      <c r="DB83">
        <f>ROUND((ROUND(AT83*CZ83,2)*1.25),2)</f>
        <v>0</v>
      </c>
      <c r="DC83">
        <f>ROUND((ROUND(AT83*AG83,2)*1.25),2)</f>
        <v>0</v>
      </c>
    </row>
    <row r="84" spans="1:107" x14ac:dyDescent="0.25">
      <c r="A84">
        <f>ROW(Source!A50)</f>
        <v>50</v>
      </c>
      <c r="B84">
        <v>25996508</v>
      </c>
      <c r="C84">
        <v>25996759</v>
      </c>
      <c r="D84">
        <v>23738638</v>
      </c>
      <c r="E84">
        <v>1</v>
      </c>
      <c r="F84">
        <v>1</v>
      </c>
      <c r="G84">
        <v>1</v>
      </c>
      <c r="H84">
        <v>2</v>
      </c>
      <c r="I84" t="s">
        <v>590</v>
      </c>
      <c r="J84" t="s">
        <v>591</v>
      </c>
      <c r="K84" t="s">
        <v>592</v>
      </c>
      <c r="L84">
        <v>1368</v>
      </c>
      <c r="N84">
        <v>1011</v>
      </c>
      <c r="O84" t="s">
        <v>463</v>
      </c>
      <c r="P84" t="s">
        <v>463</v>
      </c>
      <c r="Q84">
        <v>1</v>
      </c>
      <c r="W84">
        <v>0</v>
      </c>
      <c r="X84">
        <v>-406980589</v>
      </c>
      <c r="Y84">
        <v>0.05</v>
      </c>
      <c r="AA84">
        <v>0</v>
      </c>
      <c r="AB84">
        <v>73.56</v>
      </c>
      <c r="AC84">
        <v>10.06</v>
      </c>
      <c r="AD84">
        <v>0</v>
      </c>
      <c r="AE84">
        <v>0</v>
      </c>
      <c r="AF84">
        <v>73.56</v>
      </c>
      <c r="AG84">
        <v>10.06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0.04</v>
      </c>
      <c r="AU84" t="s">
        <v>100</v>
      </c>
      <c r="AV84">
        <v>0</v>
      </c>
      <c r="AW84">
        <v>2</v>
      </c>
      <c r="AX84">
        <v>25996771</v>
      </c>
      <c r="AY84">
        <v>1</v>
      </c>
      <c r="AZ84">
        <v>0</v>
      </c>
      <c r="BA84">
        <v>86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Y84*Source!I50</f>
        <v>1.8149999999999999E-2</v>
      </c>
      <c r="CY84">
        <f>AB84</f>
        <v>73.56</v>
      </c>
      <c r="CZ84">
        <f>AF84</f>
        <v>73.56</v>
      </c>
      <c r="DA84">
        <f>AJ84</f>
        <v>1</v>
      </c>
      <c r="DB84">
        <f>ROUND((ROUND(AT84*CZ84,2)*1.25),2)</f>
        <v>3.68</v>
      </c>
      <c r="DC84">
        <f>ROUND((ROUND(AT84*AG84,2)*1.25),2)</f>
        <v>0.5</v>
      </c>
    </row>
    <row r="85" spans="1:107" x14ac:dyDescent="0.25">
      <c r="A85">
        <f>ROW(Source!A50)</f>
        <v>50</v>
      </c>
      <c r="B85">
        <v>25996508</v>
      </c>
      <c r="C85">
        <v>25996759</v>
      </c>
      <c r="D85">
        <v>23738697</v>
      </c>
      <c r="E85">
        <v>1</v>
      </c>
      <c r="F85">
        <v>1</v>
      </c>
      <c r="G85">
        <v>1</v>
      </c>
      <c r="H85">
        <v>2</v>
      </c>
      <c r="I85" t="s">
        <v>471</v>
      </c>
      <c r="J85" t="s">
        <v>472</v>
      </c>
      <c r="K85" t="s">
        <v>473</v>
      </c>
      <c r="L85">
        <v>1368</v>
      </c>
      <c r="N85">
        <v>1011</v>
      </c>
      <c r="O85" t="s">
        <v>463</v>
      </c>
      <c r="P85" t="s">
        <v>463</v>
      </c>
      <c r="Q85">
        <v>1</v>
      </c>
      <c r="W85">
        <v>0</v>
      </c>
      <c r="X85">
        <v>-1874903301</v>
      </c>
      <c r="Y85">
        <v>0.2</v>
      </c>
      <c r="AA85">
        <v>0</v>
      </c>
      <c r="AB85">
        <v>30.87</v>
      </c>
      <c r="AC85">
        <v>13.5</v>
      </c>
      <c r="AD85">
        <v>0</v>
      </c>
      <c r="AE85">
        <v>0</v>
      </c>
      <c r="AF85">
        <v>30.87</v>
      </c>
      <c r="AG85">
        <v>13.5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0.16</v>
      </c>
      <c r="AU85" t="s">
        <v>100</v>
      </c>
      <c r="AV85">
        <v>0</v>
      </c>
      <c r="AW85">
        <v>2</v>
      </c>
      <c r="AX85">
        <v>25996772</v>
      </c>
      <c r="AY85">
        <v>1</v>
      </c>
      <c r="AZ85">
        <v>0</v>
      </c>
      <c r="BA85">
        <v>87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7.2599999999999998E-2</v>
      </c>
      <c r="CY85">
        <f>AB85</f>
        <v>30.87</v>
      </c>
      <c r="CZ85">
        <f>AF85</f>
        <v>30.87</v>
      </c>
      <c r="DA85">
        <f>AJ85</f>
        <v>1</v>
      </c>
      <c r="DB85">
        <f>ROUND((ROUND(AT85*CZ85,2)*1.25),2)</f>
        <v>6.18</v>
      </c>
      <c r="DC85">
        <f>ROUND((ROUND(AT85*AG85,2)*1.25),2)</f>
        <v>2.7</v>
      </c>
    </row>
    <row r="86" spans="1:107" x14ac:dyDescent="0.25">
      <c r="A86">
        <f>ROW(Source!A50)</f>
        <v>50</v>
      </c>
      <c r="B86">
        <v>25996508</v>
      </c>
      <c r="C86">
        <v>25996759</v>
      </c>
      <c r="D86">
        <v>23739098</v>
      </c>
      <c r="E86">
        <v>1</v>
      </c>
      <c r="F86">
        <v>1</v>
      </c>
      <c r="G86">
        <v>1</v>
      </c>
      <c r="H86">
        <v>2</v>
      </c>
      <c r="I86" t="s">
        <v>512</v>
      </c>
      <c r="J86" t="s">
        <v>513</v>
      </c>
      <c r="K86" t="s">
        <v>514</v>
      </c>
      <c r="L86">
        <v>1368</v>
      </c>
      <c r="N86">
        <v>1011</v>
      </c>
      <c r="O86" t="s">
        <v>463</v>
      </c>
      <c r="P86" t="s">
        <v>463</v>
      </c>
      <c r="Q86">
        <v>1</v>
      </c>
      <c r="W86">
        <v>0</v>
      </c>
      <c r="X86">
        <v>2118390992</v>
      </c>
      <c r="Y86">
        <v>2.0874999999999999</v>
      </c>
      <c r="AA86">
        <v>0</v>
      </c>
      <c r="AB86">
        <v>12.7</v>
      </c>
      <c r="AC86">
        <v>10.06</v>
      </c>
      <c r="AD86">
        <v>0</v>
      </c>
      <c r="AE86">
        <v>0</v>
      </c>
      <c r="AF86">
        <v>12.7</v>
      </c>
      <c r="AG86">
        <v>10.06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1.67</v>
      </c>
      <c r="AU86" t="s">
        <v>100</v>
      </c>
      <c r="AV86">
        <v>0</v>
      </c>
      <c r="AW86">
        <v>2</v>
      </c>
      <c r="AX86">
        <v>25996773</v>
      </c>
      <c r="AY86">
        <v>1</v>
      </c>
      <c r="AZ86">
        <v>0</v>
      </c>
      <c r="BA86">
        <v>88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0.75776249999999989</v>
      </c>
      <c r="CY86">
        <f>AB86</f>
        <v>12.7</v>
      </c>
      <c r="CZ86">
        <f>AF86</f>
        <v>12.7</v>
      </c>
      <c r="DA86">
        <f>AJ86</f>
        <v>1</v>
      </c>
      <c r="DB86">
        <f>ROUND((ROUND(AT86*CZ86,2)*1.25),2)</f>
        <v>26.51</v>
      </c>
      <c r="DC86">
        <f>ROUND((ROUND(AT86*AG86,2)*1.25),2)</f>
        <v>21</v>
      </c>
    </row>
    <row r="87" spans="1:107" x14ac:dyDescent="0.25">
      <c r="A87">
        <f>ROW(Source!A50)</f>
        <v>50</v>
      </c>
      <c r="B87">
        <v>25996508</v>
      </c>
      <c r="C87">
        <v>25996759</v>
      </c>
      <c r="D87">
        <v>23743074</v>
      </c>
      <c r="E87">
        <v>1</v>
      </c>
      <c r="F87">
        <v>1</v>
      </c>
      <c r="G87">
        <v>1</v>
      </c>
      <c r="H87">
        <v>3</v>
      </c>
      <c r="I87" t="s">
        <v>153</v>
      </c>
      <c r="J87" t="s">
        <v>156</v>
      </c>
      <c r="K87" t="s">
        <v>154</v>
      </c>
      <c r="L87">
        <v>1346</v>
      </c>
      <c r="N87">
        <v>1009</v>
      </c>
      <c r="O87" t="s">
        <v>155</v>
      </c>
      <c r="P87" t="s">
        <v>155</v>
      </c>
      <c r="Q87">
        <v>1</v>
      </c>
      <c r="W87">
        <v>0</v>
      </c>
      <c r="X87">
        <v>-1673619223</v>
      </c>
      <c r="Y87">
        <v>13</v>
      </c>
      <c r="AA87">
        <v>15.57</v>
      </c>
      <c r="AB87">
        <v>0</v>
      </c>
      <c r="AC87">
        <v>0</v>
      </c>
      <c r="AD87">
        <v>0</v>
      </c>
      <c r="AE87">
        <v>15.57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3</v>
      </c>
      <c r="AT87">
        <v>13</v>
      </c>
      <c r="AU87" t="s">
        <v>3</v>
      </c>
      <c r="AV87">
        <v>0</v>
      </c>
      <c r="AW87">
        <v>1</v>
      </c>
      <c r="AX87">
        <v>-1</v>
      </c>
      <c r="AY87">
        <v>0</v>
      </c>
      <c r="AZ87">
        <v>0</v>
      </c>
      <c r="BA87" t="s">
        <v>3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4.7189999999999994</v>
      </c>
      <c r="CY87">
        <f>AA87</f>
        <v>15.57</v>
      </c>
      <c r="CZ87">
        <f>AE87</f>
        <v>15.57</v>
      </c>
      <c r="DA87">
        <f>AI87</f>
        <v>1</v>
      </c>
      <c r="DB87">
        <f t="shared" ref="DB87:DB97" si="14">ROUND(ROUND(AT87*CZ87,2),2)</f>
        <v>202.41</v>
      </c>
      <c r="DC87">
        <f t="shared" ref="DC87:DC97" si="15">ROUND(ROUND(AT87*AG87,2),2)</f>
        <v>0</v>
      </c>
    </row>
    <row r="88" spans="1:107" x14ac:dyDescent="0.25">
      <c r="A88">
        <f>ROW(Source!A50)</f>
        <v>50</v>
      </c>
      <c r="B88">
        <v>25996508</v>
      </c>
      <c r="C88">
        <v>25996759</v>
      </c>
      <c r="D88">
        <v>23775965</v>
      </c>
      <c r="E88">
        <v>1</v>
      </c>
      <c r="F88">
        <v>1</v>
      </c>
      <c r="G88">
        <v>1</v>
      </c>
      <c r="H88">
        <v>3</v>
      </c>
      <c r="I88" t="s">
        <v>162</v>
      </c>
      <c r="J88" t="s">
        <v>164</v>
      </c>
      <c r="K88" t="s">
        <v>163</v>
      </c>
      <c r="L88">
        <v>1346</v>
      </c>
      <c r="N88">
        <v>1009</v>
      </c>
      <c r="O88" t="s">
        <v>155</v>
      </c>
      <c r="P88" t="s">
        <v>155</v>
      </c>
      <c r="Q88">
        <v>1</v>
      </c>
      <c r="W88">
        <v>0</v>
      </c>
      <c r="X88">
        <v>1952062445</v>
      </c>
      <c r="Y88">
        <v>860</v>
      </c>
      <c r="AA88">
        <v>1.77</v>
      </c>
      <c r="AB88">
        <v>0</v>
      </c>
      <c r="AC88">
        <v>0</v>
      </c>
      <c r="AD88">
        <v>0</v>
      </c>
      <c r="AE88">
        <v>1.77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3</v>
      </c>
      <c r="AT88">
        <v>860</v>
      </c>
      <c r="AU88" t="s">
        <v>3</v>
      </c>
      <c r="AV88">
        <v>0</v>
      </c>
      <c r="AW88">
        <v>1</v>
      </c>
      <c r="AX88">
        <v>-1</v>
      </c>
      <c r="AY88">
        <v>0</v>
      </c>
      <c r="AZ88">
        <v>0</v>
      </c>
      <c r="BA88" t="s">
        <v>3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312.18</v>
      </c>
      <c r="CY88">
        <f>AA88</f>
        <v>1.77</v>
      </c>
      <c r="CZ88">
        <f>AE88</f>
        <v>1.77</v>
      </c>
      <c r="DA88">
        <f>AI88</f>
        <v>1</v>
      </c>
      <c r="DB88">
        <f t="shared" si="14"/>
        <v>1522.2</v>
      </c>
      <c r="DC88">
        <f t="shared" si="15"/>
        <v>0</v>
      </c>
    </row>
    <row r="89" spans="1:107" x14ac:dyDescent="0.25">
      <c r="A89">
        <f>ROW(Source!A50)</f>
        <v>50</v>
      </c>
      <c r="B89">
        <v>25996508</v>
      </c>
      <c r="C89">
        <v>25996759</v>
      </c>
      <c r="D89">
        <v>23775788</v>
      </c>
      <c r="E89">
        <v>1</v>
      </c>
      <c r="F89">
        <v>1</v>
      </c>
      <c r="G89">
        <v>1</v>
      </c>
      <c r="H89">
        <v>3</v>
      </c>
      <c r="I89" t="s">
        <v>158</v>
      </c>
      <c r="J89" t="s">
        <v>160</v>
      </c>
      <c r="K89" t="s">
        <v>159</v>
      </c>
      <c r="L89">
        <v>1348</v>
      </c>
      <c r="N89">
        <v>1009</v>
      </c>
      <c r="O89" t="s">
        <v>24</v>
      </c>
      <c r="P89" t="s">
        <v>24</v>
      </c>
      <c r="Q89">
        <v>1000</v>
      </c>
      <c r="W89">
        <v>1</v>
      </c>
      <c r="X89">
        <v>908167061</v>
      </c>
      <c r="Y89">
        <v>-0.97</v>
      </c>
      <c r="AA89">
        <v>2447.5</v>
      </c>
      <c r="AB89">
        <v>0</v>
      </c>
      <c r="AC89">
        <v>0</v>
      </c>
      <c r="AD89">
        <v>0</v>
      </c>
      <c r="AE89">
        <v>2447.5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-0.97</v>
      </c>
      <c r="AU89" t="s">
        <v>3</v>
      </c>
      <c r="AV89">
        <v>0</v>
      </c>
      <c r="AW89">
        <v>2</v>
      </c>
      <c r="AX89">
        <v>25996775</v>
      </c>
      <c r="AY89">
        <v>1</v>
      </c>
      <c r="AZ89">
        <v>6144</v>
      </c>
      <c r="BA89">
        <v>90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-0.35210999999999998</v>
      </c>
      <c r="CY89">
        <f>AA89</f>
        <v>2447.5</v>
      </c>
      <c r="CZ89">
        <f>AE89</f>
        <v>2447.5</v>
      </c>
      <c r="DA89">
        <f>AI89</f>
        <v>1</v>
      </c>
      <c r="DB89">
        <f t="shared" si="14"/>
        <v>-2374.08</v>
      </c>
      <c r="DC89">
        <f t="shared" si="15"/>
        <v>0</v>
      </c>
    </row>
    <row r="90" spans="1:107" x14ac:dyDescent="0.25">
      <c r="A90">
        <f>ROW(Source!A50)</f>
        <v>50</v>
      </c>
      <c r="B90">
        <v>25996508</v>
      </c>
      <c r="C90">
        <v>25996759</v>
      </c>
      <c r="D90">
        <v>23784049</v>
      </c>
      <c r="E90">
        <v>1</v>
      </c>
      <c r="F90">
        <v>1</v>
      </c>
      <c r="G90">
        <v>1</v>
      </c>
      <c r="H90">
        <v>3</v>
      </c>
      <c r="I90" t="s">
        <v>484</v>
      </c>
      <c r="J90" t="s">
        <v>485</v>
      </c>
      <c r="K90" t="s">
        <v>486</v>
      </c>
      <c r="L90">
        <v>1339</v>
      </c>
      <c r="N90">
        <v>1007</v>
      </c>
      <c r="O90" t="s">
        <v>483</v>
      </c>
      <c r="P90" t="s">
        <v>483</v>
      </c>
      <c r="Q90">
        <v>1</v>
      </c>
      <c r="W90">
        <v>0</v>
      </c>
      <c r="X90">
        <v>2143849193</v>
      </c>
      <c r="Y90">
        <v>0.63</v>
      </c>
      <c r="AA90">
        <v>4.82</v>
      </c>
      <c r="AB90">
        <v>0</v>
      </c>
      <c r="AC90">
        <v>0</v>
      </c>
      <c r="AD90">
        <v>0</v>
      </c>
      <c r="AE90">
        <v>4.82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0.63</v>
      </c>
      <c r="AU90" t="s">
        <v>3</v>
      </c>
      <c r="AV90">
        <v>0</v>
      </c>
      <c r="AW90">
        <v>2</v>
      </c>
      <c r="AX90">
        <v>25996776</v>
      </c>
      <c r="AY90">
        <v>1</v>
      </c>
      <c r="AZ90">
        <v>0</v>
      </c>
      <c r="BA90">
        <v>91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0.22869</v>
      </c>
      <c r="CY90">
        <f>AA90</f>
        <v>4.82</v>
      </c>
      <c r="CZ90">
        <f>AE90</f>
        <v>4.82</v>
      </c>
      <c r="DA90">
        <f>AI90</f>
        <v>1</v>
      </c>
      <c r="DB90">
        <f t="shared" si="14"/>
        <v>3.04</v>
      </c>
      <c r="DC90">
        <f t="shared" si="15"/>
        <v>0</v>
      </c>
    </row>
    <row r="91" spans="1:107" x14ac:dyDescent="0.25">
      <c r="A91">
        <f>ROW(Source!A54)</f>
        <v>54</v>
      </c>
      <c r="B91">
        <v>25996508</v>
      </c>
      <c r="C91">
        <v>25996780</v>
      </c>
      <c r="D91">
        <v>21290591</v>
      </c>
      <c r="E91">
        <v>1</v>
      </c>
      <c r="F91">
        <v>1</v>
      </c>
      <c r="G91">
        <v>1</v>
      </c>
      <c r="H91">
        <v>1</v>
      </c>
      <c r="I91" t="s">
        <v>593</v>
      </c>
      <c r="J91" t="s">
        <v>3</v>
      </c>
      <c r="K91" t="s">
        <v>594</v>
      </c>
      <c r="L91">
        <v>1369</v>
      </c>
      <c r="N91">
        <v>1013</v>
      </c>
      <c r="O91" t="s">
        <v>457</v>
      </c>
      <c r="P91" t="s">
        <v>457</v>
      </c>
      <c r="Q91">
        <v>1</v>
      </c>
      <c r="W91">
        <v>0</v>
      </c>
      <c r="X91">
        <v>806649612</v>
      </c>
      <c r="Y91">
        <v>73.8</v>
      </c>
      <c r="AA91">
        <v>0</v>
      </c>
      <c r="AB91">
        <v>0</v>
      </c>
      <c r="AC91">
        <v>0</v>
      </c>
      <c r="AD91">
        <v>9.76</v>
      </c>
      <c r="AE91">
        <v>0</v>
      </c>
      <c r="AF91">
        <v>0</v>
      </c>
      <c r="AG91">
        <v>0</v>
      </c>
      <c r="AH91">
        <v>9.76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73.8</v>
      </c>
      <c r="AU91" t="s">
        <v>3</v>
      </c>
      <c r="AV91">
        <v>1</v>
      </c>
      <c r="AW91">
        <v>2</v>
      </c>
      <c r="AX91">
        <v>25996788</v>
      </c>
      <c r="AY91">
        <v>1</v>
      </c>
      <c r="AZ91">
        <v>0</v>
      </c>
      <c r="BA91">
        <v>92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Y91*Source!I54</f>
        <v>47.379599999999996</v>
      </c>
      <c r="CY91">
        <f>AD91</f>
        <v>9.76</v>
      </c>
      <c r="CZ91">
        <f>AH91</f>
        <v>9.76</v>
      </c>
      <c r="DA91">
        <f>AL91</f>
        <v>1</v>
      </c>
      <c r="DB91">
        <f t="shared" si="14"/>
        <v>720.29</v>
      </c>
      <c r="DC91">
        <f t="shared" si="15"/>
        <v>0</v>
      </c>
    </row>
    <row r="92" spans="1:107" x14ac:dyDescent="0.25">
      <c r="A92">
        <f>ROW(Source!A54)</f>
        <v>54</v>
      </c>
      <c r="B92">
        <v>25996508</v>
      </c>
      <c r="C92">
        <v>25996780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29</v>
      </c>
      <c r="J92" t="s">
        <v>3</v>
      </c>
      <c r="K92" t="s">
        <v>458</v>
      </c>
      <c r="L92">
        <v>608254</v>
      </c>
      <c r="N92">
        <v>1013</v>
      </c>
      <c r="O92" t="s">
        <v>459</v>
      </c>
      <c r="P92" t="s">
        <v>459</v>
      </c>
      <c r="Q92">
        <v>1</v>
      </c>
      <c r="W92">
        <v>0</v>
      </c>
      <c r="X92">
        <v>-185737400</v>
      </c>
      <c r="Y92">
        <v>1.9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1.9</v>
      </c>
      <c r="AU92" t="s">
        <v>3</v>
      </c>
      <c r="AV92">
        <v>2</v>
      </c>
      <c r="AW92">
        <v>2</v>
      </c>
      <c r="AX92">
        <v>25996789</v>
      </c>
      <c r="AY92">
        <v>1</v>
      </c>
      <c r="AZ92">
        <v>0</v>
      </c>
      <c r="BA92">
        <v>93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Y92*Source!I54</f>
        <v>1.2198</v>
      </c>
      <c r="CY92">
        <f>AD92</f>
        <v>0</v>
      </c>
      <c r="CZ92">
        <f>AH92</f>
        <v>0</v>
      </c>
      <c r="DA92">
        <f>AL92</f>
        <v>1</v>
      </c>
      <c r="DB92">
        <f t="shared" si="14"/>
        <v>0</v>
      </c>
      <c r="DC92">
        <f t="shared" si="15"/>
        <v>0</v>
      </c>
    </row>
    <row r="93" spans="1:107" x14ac:dyDescent="0.25">
      <c r="A93">
        <f>ROW(Source!A54)</f>
        <v>54</v>
      </c>
      <c r="B93">
        <v>25996508</v>
      </c>
      <c r="C93">
        <v>25996780</v>
      </c>
      <c r="D93">
        <v>23738697</v>
      </c>
      <c r="E93">
        <v>1</v>
      </c>
      <c r="F93">
        <v>1</v>
      </c>
      <c r="G93">
        <v>1</v>
      </c>
      <c r="H93">
        <v>2</v>
      </c>
      <c r="I93" t="s">
        <v>471</v>
      </c>
      <c r="J93" t="s">
        <v>472</v>
      </c>
      <c r="K93" t="s">
        <v>473</v>
      </c>
      <c r="L93">
        <v>1368</v>
      </c>
      <c r="N93">
        <v>1011</v>
      </c>
      <c r="O93" t="s">
        <v>463</v>
      </c>
      <c r="P93" t="s">
        <v>463</v>
      </c>
      <c r="Q93">
        <v>1</v>
      </c>
      <c r="W93">
        <v>0</v>
      </c>
      <c r="X93">
        <v>-1874903301</v>
      </c>
      <c r="Y93">
        <v>0.46</v>
      </c>
      <c r="AA93">
        <v>0</v>
      </c>
      <c r="AB93">
        <v>30.87</v>
      </c>
      <c r="AC93">
        <v>13.5</v>
      </c>
      <c r="AD93">
        <v>0</v>
      </c>
      <c r="AE93">
        <v>0</v>
      </c>
      <c r="AF93">
        <v>30.87</v>
      </c>
      <c r="AG93">
        <v>13.5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0.46</v>
      </c>
      <c r="AU93" t="s">
        <v>3</v>
      </c>
      <c r="AV93">
        <v>0</v>
      </c>
      <c r="AW93">
        <v>2</v>
      </c>
      <c r="AX93">
        <v>25996790</v>
      </c>
      <c r="AY93">
        <v>1</v>
      </c>
      <c r="AZ93">
        <v>0</v>
      </c>
      <c r="BA93">
        <v>94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Y93*Source!I54</f>
        <v>0.29532000000000003</v>
      </c>
      <c r="CY93">
        <f>AB93</f>
        <v>30.87</v>
      </c>
      <c r="CZ93">
        <f>AF93</f>
        <v>30.87</v>
      </c>
      <c r="DA93">
        <f>AJ93</f>
        <v>1</v>
      </c>
      <c r="DB93">
        <f t="shared" si="14"/>
        <v>14.2</v>
      </c>
      <c r="DC93">
        <f t="shared" si="15"/>
        <v>6.21</v>
      </c>
    </row>
    <row r="94" spans="1:107" x14ac:dyDescent="0.25">
      <c r="A94">
        <f>ROW(Source!A54)</f>
        <v>54</v>
      </c>
      <c r="B94">
        <v>25996508</v>
      </c>
      <c r="C94">
        <v>25996780</v>
      </c>
      <c r="D94">
        <v>23739098</v>
      </c>
      <c r="E94">
        <v>1</v>
      </c>
      <c r="F94">
        <v>1</v>
      </c>
      <c r="G94">
        <v>1</v>
      </c>
      <c r="H94">
        <v>2</v>
      </c>
      <c r="I94" t="s">
        <v>512</v>
      </c>
      <c r="J94" t="s">
        <v>513</v>
      </c>
      <c r="K94" t="s">
        <v>514</v>
      </c>
      <c r="L94">
        <v>1368</v>
      </c>
      <c r="N94">
        <v>1011</v>
      </c>
      <c r="O94" t="s">
        <v>463</v>
      </c>
      <c r="P94" t="s">
        <v>463</v>
      </c>
      <c r="Q94">
        <v>1</v>
      </c>
      <c r="W94">
        <v>0</v>
      </c>
      <c r="X94">
        <v>2118390992</v>
      </c>
      <c r="Y94">
        <v>1.44</v>
      </c>
      <c r="AA94">
        <v>0</v>
      </c>
      <c r="AB94">
        <v>12.7</v>
      </c>
      <c r="AC94">
        <v>10.06</v>
      </c>
      <c r="AD94">
        <v>0</v>
      </c>
      <c r="AE94">
        <v>0</v>
      </c>
      <c r="AF94">
        <v>12.7</v>
      </c>
      <c r="AG94">
        <v>10.06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1.44</v>
      </c>
      <c r="AU94" t="s">
        <v>3</v>
      </c>
      <c r="AV94">
        <v>0</v>
      </c>
      <c r="AW94">
        <v>2</v>
      </c>
      <c r="AX94">
        <v>25996791</v>
      </c>
      <c r="AY94">
        <v>1</v>
      </c>
      <c r="AZ94">
        <v>0</v>
      </c>
      <c r="BA94">
        <v>95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Y94*Source!I54</f>
        <v>0.92447999999999997</v>
      </c>
      <c r="CY94">
        <f>AB94</f>
        <v>12.7</v>
      </c>
      <c r="CZ94">
        <f>AF94</f>
        <v>12.7</v>
      </c>
      <c r="DA94">
        <f>AJ94</f>
        <v>1</v>
      </c>
      <c r="DB94">
        <f t="shared" si="14"/>
        <v>18.29</v>
      </c>
      <c r="DC94">
        <f t="shared" si="15"/>
        <v>14.49</v>
      </c>
    </row>
    <row r="95" spans="1:107" x14ac:dyDescent="0.25">
      <c r="A95">
        <f>ROW(Source!A54)</f>
        <v>54</v>
      </c>
      <c r="B95">
        <v>25996508</v>
      </c>
      <c r="C95">
        <v>25996780</v>
      </c>
      <c r="D95">
        <v>23743073</v>
      </c>
      <c r="E95">
        <v>1</v>
      </c>
      <c r="F95">
        <v>1</v>
      </c>
      <c r="G95">
        <v>1</v>
      </c>
      <c r="H95">
        <v>3</v>
      </c>
      <c r="I95" t="s">
        <v>515</v>
      </c>
      <c r="J95" t="s">
        <v>516</v>
      </c>
      <c r="K95" t="s">
        <v>517</v>
      </c>
      <c r="L95">
        <v>1348</v>
      </c>
      <c r="N95">
        <v>1009</v>
      </c>
      <c r="O95" t="s">
        <v>24</v>
      </c>
      <c r="P95" t="s">
        <v>24</v>
      </c>
      <c r="Q95">
        <v>1000</v>
      </c>
      <c r="W95">
        <v>0</v>
      </c>
      <c r="X95">
        <v>1779213504</v>
      </c>
      <c r="Y95">
        <v>0.01</v>
      </c>
      <c r="AA95">
        <v>9858.8799999999992</v>
      </c>
      <c r="AB95">
        <v>0</v>
      </c>
      <c r="AC95">
        <v>0</v>
      </c>
      <c r="AD95">
        <v>0</v>
      </c>
      <c r="AE95">
        <v>9858.8799999999992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0.01</v>
      </c>
      <c r="AU95" t="s">
        <v>3</v>
      </c>
      <c r="AV95">
        <v>0</v>
      </c>
      <c r="AW95">
        <v>2</v>
      </c>
      <c r="AX95">
        <v>25996792</v>
      </c>
      <c r="AY95">
        <v>1</v>
      </c>
      <c r="AZ95">
        <v>0</v>
      </c>
      <c r="BA95">
        <v>96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Y95*Source!I54</f>
        <v>6.4200000000000004E-3</v>
      </c>
      <c r="CY95">
        <f>AA95</f>
        <v>9858.8799999999992</v>
      </c>
      <c r="CZ95">
        <f>AE95</f>
        <v>9858.8799999999992</v>
      </c>
      <c r="DA95">
        <f>AI95</f>
        <v>1</v>
      </c>
      <c r="DB95">
        <f t="shared" si="14"/>
        <v>98.59</v>
      </c>
      <c r="DC95">
        <f t="shared" si="15"/>
        <v>0</v>
      </c>
    </row>
    <row r="96" spans="1:107" x14ac:dyDescent="0.25">
      <c r="A96">
        <f>ROW(Source!A54)</f>
        <v>54</v>
      </c>
      <c r="B96">
        <v>25996508</v>
      </c>
      <c r="C96">
        <v>25996780</v>
      </c>
      <c r="D96">
        <v>23743431</v>
      </c>
      <c r="E96">
        <v>1</v>
      </c>
      <c r="F96">
        <v>1</v>
      </c>
      <c r="G96">
        <v>1</v>
      </c>
      <c r="H96">
        <v>3</v>
      </c>
      <c r="I96" t="s">
        <v>518</v>
      </c>
      <c r="J96" t="s">
        <v>519</v>
      </c>
      <c r="K96" t="s">
        <v>520</v>
      </c>
      <c r="L96">
        <v>1348</v>
      </c>
      <c r="N96">
        <v>1009</v>
      </c>
      <c r="O96" t="s">
        <v>24</v>
      </c>
      <c r="P96" t="s">
        <v>24</v>
      </c>
      <c r="Q96">
        <v>1000</v>
      </c>
      <c r="W96">
        <v>0</v>
      </c>
      <c r="X96">
        <v>-1587510781</v>
      </c>
      <c r="Y96">
        <v>0.96</v>
      </c>
      <c r="AA96">
        <v>6856.68</v>
      </c>
      <c r="AB96">
        <v>0</v>
      </c>
      <c r="AC96">
        <v>0</v>
      </c>
      <c r="AD96">
        <v>0</v>
      </c>
      <c r="AE96">
        <v>6856.68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0.96</v>
      </c>
      <c r="AU96" t="s">
        <v>3</v>
      </c>
      <c r="AV96">
        <v>0</v>
      </c>
      <c r="AW96">
        <v>2</v>
      </c>
      <c r="AX96">
        <v>25996793</v>
      </c>
      <c r="AY96">
        <v>1</v>
      </c>
      <c r="AZ96">
        <v>0</v>
      </c>
      <c r="BA96">
        <v>97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Y96*Source!I54</f>
        <v>0.61631999999999998</v>
      </c>
      <c r="CY96">
        <f>AA96</f>
        <v>6856.68</v>
      </c>
      <c r="CZ96">
        <f>AE96</f>
        <v>6856.68</v>
      </c>
      <c r="DA96">
        <f>AI96</f>
        <v>1</v>
      </c>
      <c r="DB96">
        <f t="shared" si="14"/>
        <v>6582.41</v>
      </c>
      <c r="DC96">
        <f t="shared" si="15"/>
        <v>0</v>
      </c>
    </row>
    <row r="97" spans="1:107" x14ac:dyDescent="0.25">
      <c r="A97">
        <f>ROW(Source!A54)</f>
        <v>54</v>
      </c>
      <c r="B97">
        <v>25996508</v>
      </c>
      <c r="C97">
        <v>25996780</v>
      </c>
      <c r="D97">
        <v>23784049</v>
      </c>
      <c r="E97">
        <v>1</v>
      </c>
      <c r="F97">
        <v>1</v>
      </c>
      <c r="G97">
        <v>1</v>
      </c>
      <c r="H97">
        <v>3</v>
      </c>
      <c r="I97" t="s">
        <v>484</v>
      </c>
      <c r="J97" t="s">
        <v>485</v>
      </c>
      <c r="K97" t="s">
        <v>486</v>
      </c>
      <c r="L97">
        <v>1339</v>
      </c>
      <c r="N97">
        <v>1007</v>
      </c>
      <c r="O97" t="s">
        <v>483</v>
      </c>
      <c r="P97" t="s">
        <v>483</v>
      </c>
      <c r="Q97">
        <v>1</v>
      </c>
      <c r="W97">
        <v>0</v>
      </c>
      <c r="X97">
        <v>2143849193</v>
      </c>
      <c r="Y97">
        <v>0.63</v>
      </c>
      <c r="AA97">
        <v>4.82</v>
      </c>
      <c r="AB97">
        <v>0</v>
      </c>
      <c r="AC97">
        <v>0</v>
      </c>
      <c r="AD97">
        <v>0</v>
      </c>
      <c r="AE97">
        <v>4.82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0.63</v>
      </c>
      <c r="AU97" t="s">
        <v>3</v>
      </c>
      <c r="AV97">
        <v>0</v>
      </c>
      <c r="AW97">
        <v>2</v>
      </c>
      <c r="AX97">
        <v>25996794</v>
      </c>
      <c r="AY97">
        <v>1</v>
      </c>
      <c r="AZ97">
        <v>0</v>
      </c>
      <c r="BA97">
        <v>98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Y97*Source!I54</f>
        <v>0.40445999999999999</v>
      </c>
      <c r="CY97">
        <f>AA97</f>
        <v>4.82</v>
      </c>
      <c r="CZ97">
        <f>AE97</f>
        <v>4.82</v>
      </c>
      <c r="DA97">
        <f>AI97</f>
        <v>1</v>
      </c>
      <c r="DB97">
        <f t="shared" si="14"/>
        <v>3.04</v>
      </c>
      <c r="DC97">
        <f t="shared" si="15"/>
        <v>0</v>
      </c>
    </row>
    <row r="98" spans="1:107" x14ac:dyDescent="0.25">
      <c r="A98">
        <f>ROW(Source!A55)</f>
        <v>55</v>
      </c>
      <c r="B98">
        <v>25996508</v>
      </c>
      <c r="C98">
        <v>25996795</v>
      </c>
      <c r="D98">
        <v>21279294</v>
      </c>
      <c r="E98">
        <v>1</v>
      </c>
      <c r="F98">
        <v>1</v>
      </c>
      <c r="G98">
        <v>1</v>
      </c>
      <c r="H98">
        <v>1</v>
      </c>
      <c r="I98" t="s">
        <v>521</v>
      </c>
      <c r="J98" t="s">
        <v>3</v>
      </c>
      <c r="K98" t="s">
        <v>522</v>
      </c>
      <c r="L98">
        <v>1369</v>
      </c>
      <c r="N98">
        <v>1013</v>
      </c>
      <c r="O98" t="s">
        <v>457</v>
      </c>
      <c r="P98" t="s">
        <v>457</v>
      </c>
      <c r="Q98">
        <v>1</v>
      </c>
      <c r="W98">
        <v>0</v>
      </c>
      <c r="X98">
        <v>-1640779263</v>
      </c>
      <c r="Y98">
        <v>53.9925</v>
      </c>
      <c r="AA98">
        <v>0</v>
      </c>
      <c r="AB98">
        <v>0</v>
      </c>
      <c r="AC98">
        <v>0</v>
      </c>
      <c r="AD98">
        <v>9.07</v>
      </c>
      <c r="AE98">
        <v>0</v>
      </c>
      <c r="AF98">
        <v>0</v>
      </c>
      <c r="AG98">
        <v>0</v>
      </c>
      <c r="AH98">
        <v>9.07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46.95</v>
      </c>
      <c r="AU98" t="s">
        <v>101</v>
      </c>
      <c r="AV98">
        <v>1</v>
      </c>
      <c r="AW98">
        <v>2</v>
      </c>
      <c r="AX98">
        <v>25996807</v>
      </c>
      <c r="AY98">
        <v>1</v>
      </c>
      <c r="AZ98">
        <v>0</v>
      </c>
      <c r="BA98">
        <v>99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Y98*Source!I55</f>
        <v>34.663184999999999</v>
      </c>
      <c r="CY98">
        <f>AD98</f>
        <v>9.07</v>
      </c>
      <c r="CZ98">
        <f>AH98</f>
        <v>9.07</v>
      </c>
      <c r="DA98">
        <f>AL98</f>
        <v>1</v>
      </c>
      <c r="DB98">
        <f>ROUND((ROUND(AT98*CZ98,2)*1.15),2)</f>
        <v>489.72</v>
      </c>
      <c r="DC98">
        <f>ROUND((ROUND(AT98*AG98,2)*1.15),2)</f>
        <v>0</v>
      </c>
    </row>
    <row r="99" spans="1:107" x14ac:dyDescent="0.25">
      <c r="A99">
        <f>ROW(Source!A55)</f>
        <v>55</v>
      </c>
      <c r="B99">
        <v>25996508</v>
      </c>
      <c r="C99">
        <v>25996795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29</v>
      </c>
      <c r="J99" t="s">
        <v>3</v>
      </c>
      <c r="K99" t="s">
        <v>458</v>
      </c>
      <c r="L99">
        <v>608254</v>
      </c>
      <c r="N99">
        <v>1013</v>
      </c>
      <c r="O99" t="s">
        <v>459</v>
      </c>
      <c r="P99" t="s">
        <v>459</v>
      </c>
      <c r="Q99">
        <v>1</v>
      </c>
      <c r="W99">
        <v>0</v>
      </c>
      <c r="X99">
        <v>-185737400</v>
      </c>
      <c r="Y99">
        <v>1.2500000000000001E-2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3</v>
      </c>
      <c r="AT99">
        <v>0.01</v>
      </c>
      <c r="AU99" t="s">
        <v>100</v>
      </c>
      <c r="AV99">
        <v>2</v>
      </c>
      <c r="AW99">
        <v>2</v>
      </c>
      <c r="AX99">
        <v>25996808</v>
      </c>
      <c r="AY99">
        <v>1</v>
      </c>
      <c r="AZ99">
        <v>0</v>
      </c>
      <c r="BA99">
        <v>100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Y99*Source!I55</f>
        <v>8.0250000000000009E-3</v>
      </c>
      <c r="CY99">
        <f>AD99</f>
        <v>0</v>
      </c>
      <c r="CZ99">
        <f>AH99</f>
        <v>0</v>
      </c>
      <c r="DA99">
        <f>AL99</f>
        <v>1</v>
      </c>
      <c r="DB99">
        <f>ROUND((ROUND(AT99*CZ99,2)*1.25),2)</f>
        <v>0</v>
      </c>
      <c r="DC99">
        <f>ROUND((ROUND(AT99*AG99,2)*1.25),2)</f>
        <v>0</v>
      </c>
    </row>
    <row r="100" spans="1:107" x14ac:dyDescent="0.25">
      <c r="A100">
        <f>ROW(Source!A55)</f>
        <v>55</v>
      </c>
      <c r="B100">
        <v>25996508</v>
      </c>
      <c r="C100">
        <v>25996795</v>
      </c>
      <c r="D100">
        <v>23738697</v>
      </c>
      <c r="E100">
        <v>1</v>
      </c>
      <c r="F100">
        <v>1</v>
      </c>
      <c r="G100">
        <v>1</v>
      </c>
      <c r="H100">
        <v>2</v>
      </c>
      <c r="I100" t="s">
        <v>471</v>
      </c>
      <c r="J100" t="s">
        <v>472</v>
      </c>
      <c r="K100" t="s">
        <v>473</v>
      </c>
      <c r="L100">
        <v>1368</v>
      </c>
      <c r="N100">
        <v>1011</v>
      </c>
      <c r="O100" t="s">
        <v>463</v>
      </c>
      <c r="P100" t="s">
        <v>463</v>
      </c>
      <c r="Q100">
        <v>1</v>
      </c>
      <c r="W100">
        <v>0</v>
      </c>
      <c r="X100">
        <v>-1874903301</v>
      </c>
      <c r="Y100">
        <v>1.2500000000000001E-2</v>
      </c>
      <c r="AA100">
        <v>0</v>
      </c>
      <c r="AB100">
        <v>30.87</v>
      </c>
      <c r="AC100">
        <v>13.5</v>
      </c>
      <c r="AD100">
        <v>0</v>
      </c>
      <c r="AE100">
        <v>0</v>
      </c>
      <c r="AF100">
        <v>30.87</v>
      </c>
      <c r="AG100">
        <v>13.5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3</v>
      </c>
      <c r="AT100">
        <v>0.01</v>
      </c>
      <c r="AU100" t="s">
        <v>100</v>
      </c>
      <c r="AV100">
        <v>0</v>
      </c>
      <c r="AW100">
        <v>2</v>
      </c>
      <c r="AX100">
        <v>25996809</v>
      </c>
      <c r="AY100">
        <v>1</v>
      </c>
      <c r="AZ100">
        <v>0</v>
      </c>
      <c r="BA100">
        <v>101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Y100*Source!I55</f>
        <v>8.0250000000000009E-3</v>
      </c>
      <c r="CY100">
        <f>AB100</f>
        <v>30.87</v>
      </c>
      <c r="CZ100">
        <f>AF100</f>
        <v>30.87</v>
      </c>
      <c r="DA100">
        <f>AJ100</f>
        <v>1</v>
      </c>
      <c r="DB100">
        <f>ROUND((ROUND(AT100*CZ100,2)*1.25),2)</f>
        <v>0.39</v>
      </c>
      <c r="DC100">
        <f>ROUND((ROUND(AT100*AG100,2)*1.25),2)</f>
        <v>0.18</v>
      </c>
    </row>
    <row r="101" spans="1:107" x14ac:dyDescent="0.25">
      <c r="A101">
        <f>ROW(Source!A55)</f>
        <v>55</v>
      </c>
      <c r="B101">
        <v>25996508</v>
      </c>
      <c r="C101">
        <v>25996795</v>
      </c>
      <c r="D101">
        <v>23740408</v>
      </c>
      <c r="E101">
        <v>1</v>
      </c>
      <c r="F101">
        <v>1</v>
      </c>
      <c r="G101">
        <v>1</v>
      </c>
      <c r="H101">
        <v>2</v>
      </c>
      <c r="I101" t="s">
        <v>495</v>
      </c>
      <c r="J101" t="s">
        <v>496</v>
      </c>
      <c r="K101" t="s">
        <v>497</v>
      </c>
      <c r="L101">
        <v>1368</v>
      </c>
      <c r="N101">
        <v>1011</v>
      </c>
      <c r="O101" t="s">
        <v>463</v>
      </c>
      <c r="P101" t="s">
        <v>463</v>
      </c>
      <c r="Q101">
        <v>1</v>
      </c>
      <c r="W101">
        <v>0</v>
      </c>
      <c r="X101">
        <v>-663750327</v>
      </c>
      <c r="Y101">
        <v>1.2500000000000001E-2</v>
      </c>
      <c r="AA101">
        <v>0</v>
      </c>
      <c r="AB101">
        <v>86.95</v>
      </c>
      <c r="AC101">
        <v>0</v>
      </c>
      <c r="AD101">
        <v>0</v>
      </c>
      <c r="AE101">
        <v>0</v>
      </c>
      <c r="AF101">
        <v>86.95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3</v>
      </c>
      <c r="AT101">
        <v>0.01</v>
      </c>
      <c r="AU101" t="s">
        <v>100</v>
      </c>
      <c r="AV101">
        <v>0</v>
      </c>
      <c r="AW101">
        <v>2</v>
      </c>
      <c r="AX101">
        <v>25996810</v>
      </c>
      <c r="AY101">
        <v>1</v>
      </c>
      <c r="AZ101">
        <v>0</v>
      </c>
      <c r="BA101">
        <v>102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Y101*Source!I55</f>
        <v>8.0250000000000009E-3</v>
      </c>
      <c r="CY101">
        <f>AB101</f>
        <v>86.95</v>
      </c>
      <c r="CZ101">
        <f>AF101</f>
        <v>86.95</v>
      </c>
      <c r="DA101">
        <f>AJ101</f>
        <v>1</v>
      </c>
      <c r="DB101">
        <f>ROUND((ROUND(AT101*CZ101,2)*1.25),2)</f>
        <v>1.0900000000000001</v>
      </c>
      <c r="DC101">
        <f>ROUND((ROUND(AT101*AG101,2)*1.25),2)</f>
        <v>0</v>
      </c>
    </row>
    <row r="102" spans="1:107" x14ac:dyDescent="0.25">
      <c r="A102">
        <f>ROW(Source!A55)</f>
        <v>55</v>
      </c>
      <c r="B102">
        <v>25996508</v>
      </c>
      <c r="C102">
        <v>25996795</v>
      </c>
      <c r="D102">
        <v>23743413</v>
      </c>
      <c r="E102">
        <v>1</v>
      </c>
      <c r="F102">
        <v>1</v>
      </c>
      <c r="G102">
        <v>1</v>
      </c>
      <c r="H102">
        <v>3</v>
      </c>
      <c r="I102" t="s">
        <v>595</v>
      </c>
      <c r="J102" t="s">
        <v>596</v>
      </c>
      <c r="K102" t="s">
        <v>597</v>
      </c>
      <c r="L102">
        <v>1348</v>
      </c>
      <c r="N102">
        <v>1009</v>
      </c>
      <c r="O102" t="s">
        <v>24</v>
      </c>
      <c r="P102" t="s">
        <v>24</v>
      </c>
      <c r="Q102">
        <v>1000</v>
      </c>
      <c r="W102">
        <v>0</v>
      </c>
      <c r="X102">
        <v>1393128229</v>
      </c>
      <c r="Y102">
        <v>9.7000000000000003E-3</v>
      </c>
      <c r="AA102">
        <v>4141.74</v>
      </c>
      <c r="AB102">
        <v>0</v>
      </c>
      <c r="AC102">
        <v>0</v>
      </c>
      <c r="AD102">
        <v>0</v>
      </c>
      <c r="AE102">
        <v>4141.74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9.7000000000000003E-3</v>
      </c>
      <c r="AU102" t="s">
        <v>3</v>
      </c>
      <c r="AV102">
        <v>0</v>
      </c>
      <c r="AW102">
        <v>2</v>
      </c>
      <c r="AX102">
        <v>25996811</v>
      </c>
      <c r="AY102">
        <v>1</v>
      </c>
      <c r="AZ102">
        <v>0</v>
      </c>
      <c r="BA102">
        <v>103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Y102*Source!I55</f>
        <v>6.2274000000000001E-3</v>
      </c>
      <c r="CY102">
        <f t="shared" ref="CY102:CY108" si="16">AA102</f>
        <v>4141.74</v>
      </c>
      <c r="CZ102">
        <f t="shared" ref="CZ102:CZ108" si="17">AE102</f>
        <v>4141.74</v>
      </c>
      <c r="DA102">
        <f t="shared" ref="DA102:DA108" si="18">AI102</f>
        <v>1</v>
      </c>
      <c r="DB102">
        <f t="shared" ref="DB102:DB108" si="19">ROUND(ROUND(AT102*CZ102,2),2)</f>
        <v>40.17</v>
      </c>
      <c r="DC102">
        <f t="shared" ref="DC102:DC108" si="20">ROUND(ROUND(AT102*AG102,2),2)</f>
        <v>0</v>
      </c>
    </row>
    <row r="103" spans="1:107" x14ac:dyDescent="0.25">
      <c r="A103">
        <f>ROW(Source!A55)</f>
        <v>55</v>
      </c>
      <c r="B103">
        <v>25996508</v>
      </c>
      <c r="C103">
        <v>25996795</v>
      </c>
      <c r="D103">
        <v>23741724</v>
      </c>
      <c r="E103">
        <v>1</v>
      </c>
      <c r="F103">
        <v>1</v>
      </c>
      <c r="G103">
        <v>1</v>
      </c>
      <c r="H103">
        <v>3</v>
      </c>
      <c r="I103" t="s">
        <v>598</v>
      </c>
      <c r="J103" t="s">
        <v>599</v>
      </c>
      <c r="K103" t="s">
        <v>600</v>
      </c>
      <c r="L103">
        <v>1346</v>
      </c>
      <c r="N103">
        <v>1009</v>
      </c>
      <c r="O103" t="s">
        <v>155</v>
      </c>
      <c r="P103" t="s">
        <v>155</v>
      </c>
      <c r="Q103">
        <v>1</v>
      </c>
      <c r="W103">
        <v>0</v>
      </c>
      <c r="X103">
        <v>765329465</v>
      </c>
      <c r="Y103">
        <v>0.01</v>
      </c>
      <c r="AA103">
        <v>1.66</v>
      </c>
      <c r="AB103">
        <v>0</v>
      </c>
      <c r="AC103">
        <v>0</v>
      </c>
      <c r="AD103">
        <v>0</v>
      </c>
      <c r="AE103">
        <v>1.66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0.01</v>
      </c>
      <c r="AU103" t="s">
        <v>3</v>
      </c>
      <c r="AV103">
        <v>0</v>
      </c>
      <c r="AW103">
        <v>2</v>
      </c>
      <c r="AX103">
        <v>25996812</v>
      </c>
      <c r="AY103">
        <v>1</v>
      </c>
      <c r="AZ103">
        <v>0</v>
      </c>
      <c r="BA103">
        <v>104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Y103*Source!I55</f>
        <v>6.4200000000000004E-3</v>
      </c>
      <c r="CY103">
        <f t="shared" si="16"/>
        <v>1.66</v>
      </c>
      <c r="CZ103">
        <f t="shared" si="17"/>
        <v>1.66</v>
      </c>
      <c r="DA103">
        <f t="shared" si="18"/>
        <v>1</v>
      </c>
      <c r="DB103">
        <f t="shared" si="19"/>
        <v>0.02</v>
      </c>
      <c r="DC103">
        <f t="shared" si="20"/>
        <v>0</v>
      </c>
    </row>
    <row r="104" spans="1:107" x14ac:dyDescent="0.25">
      <c r="A104">
        <f>ROW(Source!A55)</f>
        <v>55</v>
      </c>
      <c r="B104">
        <v>25996508</v>
      </c>
      <c r="C104">
        <v>25996795</v>
      </c>
      <c r="D104">
        <v>23743107</v>
      </c>
      <c r="E104">
        <v>1</v>
      </c>
      <c r="F104">
        <v>1</v>
      </c>
      <c r="G104">
        <v>1</v>
      </c>
      <c r="H104">
        <v>3</v>
      </c>
      <c r="I104" t="s">
        <v>601</v>
      </c>
      <c r="J104" t="s">
        <v>602</v>
      </c>
      <c r="K104" t="s">
        <v>603</v>
      </c>
      <c r="L104">
        <v>1348</v>
      </c>
      <c r="N104">
        <v>1009</v>
      </c>
      <c r="O104" t="s">
        <v>24</v>
      </c>
      <c r="P104" t="s">
        <v>24</v>
      </c>
      <c r="Q104">
        <v>1000</v>
      </c>
      <c r="W104">
        <v>0</v>
      </c>
      <c r="X104">
        <v>204092689</v>
      </c>
      <c r="Y104">
        <v>2.8999999999999998E-3</v>
      </c>
      <c r="AA104">
        <v>8944.49</v>
      </c>
      <c r="AB104">
        <v>0</v>
      </c>
      <c r="AC104">
        <v>0</v>
      </c>
      <c r="AD104">
        <v>0</v>
      </c>
      <c r="AE104">
        <v>8944.49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2.8999999999999998E-3</v>
      </c>
      <c r="AU104" t="s">
        <v>3</v>
      </c>
      <c r="AV104">
        <v>0</v>
      </c>
      <c r="AW104">
        <v>2</v>
      </c>
      <c r="AX104">
        <v>25996813</v>
      </c>
      <c r="AY104">
        <v>1</v>
      </c>
      <c r="AZ104">
        <v>0</v>
      </c>
      <c r="BA104">
        <v>105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Y104*Source!I55</f>
        <v>1.8617999999999998E-3</v>
      </c>
      <c r="CY104">
        <f t="shared" si="16"/>
        <v>8944.49</v>
      </c>
      <c r="CZ104">
        <f t="shared" si="17"/>
        <v>8944.49</v>
      </c>
      <c r="DA104">
        <f t="shared" si="18"/>
        <v>1</v>
      </c>
      <c r="DB104">
        <f t="shared" si="19"/>
        <v>25.94</v>
      </c>
      <c r="DC104">
        <f t="shared" si="20"/>
        <v>0</v>
      </c>
    </row>
    <row r="105" spans="1:107" x14ac:dyDescent="0.25">
      <c r="A105">
        <f>ROW(Source!A55)</f>
        <v>55</v>
      </c>
      <c r="B105">
        <v>25996508</v>
      </c>
      <c r="C105">
        <v>25996795</v>
      </c>
      <c r="D105">
        <v>23741705</v>
      </c>
      <c r="E105">
        <v>1</v>
      </c>
      <c r="F105">
        <v>1</v>
      </c>
      <c r="G105">
        <v>1</v>
      </c>
      <c r="H105">
        <v>3</v>
      </c>
      <c r="I105" t="s">
        <v>604</v>
      </c>
      <c r="J105" t="s">
        <v>605</v>
      </c>
      <c r="K105" t="s">
        <v>606</v>
      </c>
      <c r="L105">
        <v>1348</v>
      </c>
      <c r="N105">
        <v>1009</v>
      </c>
      <c r="O105" t="s">
        <v>24</v>
      </c>
      <c r="P105" t="s">
        <v>24</v>
      </c>
      <c r="Q105">
        <v>1000</v>
      </c>
      <c r="W105">
        <v>0</v>
      </c>
      <c r="X105">
        <v>1961639057</v>
      </c>
      <c r="Y105">
        <v>7.1000000000000004E-3</v>
      </c>
      <c r="AA105">
        <v>4945.38</v>
      </c>
      <c r="AB105">
        <v>0</v>
      </c>
      <c r="AC105">
        <v>0</v>
      </c>
      <c r="AD105">
        <v>0</v>
      </c>
      <c r="AE105">
        <v>4945.38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7.1000000000000004E-3</v>
      </c>
      <c r="AU105" t="s">
        <v>3</v>
      </c>
      <c r="AV105">
        <v>0</v>
      </c>
      <c r="AW105">
        <v>2</v>
      </c>
      <c r="AX105">
        <v>25996814</v>
      </c>
      <c r="AY105">
        <v>1</v>
      </c>
      <c r="AZ105">
        <v>0</v>
      </c>
      <c r="BA105">
        <v>106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Y105*Source!I55</f>
        <v>4.5582000000000001E-3</v>
      </c>
      <c r="CY105">
        <f t="shared" si="16"/>
        <v>4945.38</v>
      </c>
      <c r="CZ105">
        <f t="shared" si="17"/>
        <v>4945.38</v>
      </c>
      <c r="DA105">
        <f t="shared" si="18"/>
        <v>1</v>
      </c>
      <c r="DB105">
        <f t="shared" si="19"/>
        <v>35.11</v>
      </c>
      <c r="DC105">
        <f t="shared" si="20"/>
        <v>0</v>
      </c>
    </row>
    <row r="106" spans="1:107" x14ac:dyDescent="0.25">
      <c r="A106">
        <f>ROW(Source!A55)</f>
        <v>55</v>
      </c>
      <c r="B106">
        <v>25996508</v>
      </c>
      <c r="C106">
        <v>25996795</v>
      </c>
      <c r="D106">
        <v>23743249</v>
      </c>
      <c r="E106">
        <v>1</v>
      </c>
      <c r="F106">
        <v>1</v>
      </c>
      <c r="G106">
        <v>1</v>
      </c>
      <c r="H106">
        <v>3</v>
      </c>
      <c r="I106" t="s">
        <v>175</v>
      </c>
      <c r="J106" t="s">
        <v>178</v>
      </c>
      <c r="K106" t="s">
        <v>176</v>
      </c>
      <c r="L106">
        <v>1328</v>
      </c>
      <c r="N106">
        <v>1005</v>
      </c>
      <c r="O106" t="s">
        <v>177</v>
      </c>
      <c r="P106" t="s">
        <v>177</v>
      </c>
      <c r="Q106">
        <v>100</v>
      </c>
      <c r="W106">
        <v>1</v>
      </c>
      <c r="X106">
        <v>-1681792249</v>
      </c>
      <c r="Y106">
        <v>-1.1499999999999999</v>
      </c>
      <c r="AA106">
        <v>2281.39</v>
      </c>
      <c r="AB106">
        <v>0</v>
      </c>
      <c r="AC106">
        <v>0</v>
      </c>
      <c r="AD106">
        <v>0</v>
      </c>
      <c r="AE106">
        <v>2281.39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-1.1499999999999999</v>
      </c>
      <c r="AU106" t="s">
        <v>3</v>
      </c>
      <c r="AV106">
        <v>0</v>
      </c>
      <c r="AW106">
        <v>2</v>
      </c>
      <c r="AX106">
        <v>25996815</v>
      </c>
      <c r="AY106">
        <v>1</v>
      </c>
      <c r="AZ106">
        <v>6144</v>
      </c>
      <c r="BA106">
        <v>107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Y106*Source!I55</f>
        <v>-0.73829999999999996</v>
      </c>
      <c r="CY106">
        <f t="shared" si="16"/>
        <v>2281.39</v>
      </c>
      <c r="CZ106">
        <f t="shared" si="17"/>
        <v>2281.39</v>
      </c>
      <c r="DA106">
        <f t="shared" si="18"/>
        <v>1</v>
      </c>
      <c r="DB106">
        <f t="shared" si="19"/>
        <v>-2623.6</v>
      </c>
      <c r="DC106">
        <f t="shared" si="20"/>
        <v>0</v>
      </c>
    </row>
    <row r="107" spans="1:107" x14ac:dyDescent="0.25">
      <c r="A107">
        <f>ROW(Source!A55)</f>
        <v>55</v>
      </c>
      <c r="B107">
        <v>25996508</v>
      </c>
      <c r="C107">
        <v>25996795</v>
      </c>
      <c r="D107">
        <v>23783903</v>
      </c>
      <c r="E107">
        <v>1</v>
      </c>
      <c r="F107">
        <v>1</v>
      </c>
      <c r="G107">
        <v>1</v>
      </c>
      <c r="H107">
        <v>3</v>
      </c>
      <c r="I107" t="s">
        <v>607</v>
      </c>
      <c r="J107" t="s">
        <v>608</v>
      </c>
      <c r="K107" t="s">
        <v>609</v>
      </c>
      <c r="L107">
        <v>1339</v>
      </c>
      <c r="N107">
        <v>1007</v>
      </c>
      <c r="O107" t="s">
        <v>483</v>
      </c>
      <c r="P107" t="s">
        <v>483</v>
      </c>
      <c r="Q107">
        <v>1</v>
      </c>
      <c r="W107">
        <v>0</v>
      </c>
      <c r="X107">
        <v>1515956640</v>
      </c>
      <c r="Y107">
        <v>4.0000000000000002E-4</v>
      </c>
      <c r="AA107">
        <v>83.25</v>
      </c>
      <c r="AB107">
        <v>0</v>
      </c>
      <c r="AC107">
        <v>0</v>
      </c>
      <c r="AD107">
        <v>0</v>
      </c>
      <c r="AE107">
        <v>83.25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4.0000000000000002E-4</v>
      </c>
      <c r="AU107" t="s">
        <v>3</v>
      </c>
      <c r="AV107">
        <v>0</v>
      </c>
      <c r="AW107">
        <v>2</v>
      </c>
      <c r="AX107">
        <v>25996816</v>
      </c>
      <c r="AY107">
        <v>1</v>
      </c>
      <c r="AZ107">
        <v>0</v>
      </c>
      <c r="BA107">
        <v>108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Y107*Source!I55</f>
        <v>2.5680000000000001E-4</v>
      </c>
      <c r="CY107">
        <f t="shared" si="16"/>
        <v>83.25</v>
      </c>
      <c r="CZ107">
        <f t="shared" si="17"/>
        <v>83.25</v>
      </c>
      <c r="DA107">
        <f t="shared" si="18"/>
        <v>1</v>
      </c>
      <c r="DB107">
        <f t="shared" si="19"/>
        <v>0.03</v>
      </c>
      <c r="DC107">
        <f t="shared" si="20"/>
        <v>0</v>
      </c>
    </row>
    <row r="108" spans="1:107" x14ac:dyDescent="0.25">
      <c r="A108">
        <f>ROW(Source!A55)</f>
        <v>55</v>
      </c>
      <c r="B108">
        <v>25996508</v>
      </c>
      <c r="C108">
        <v>25996795</v>
      </c>
      <c r="D108">
        <v>23784049</v>
      </c>
      <c r="E108">
        <v>1</v>
      </c>
      <c r="F108">
        <v>1</v>
      </c>
      <c r="G108">
        <v>1</v>
      </c>
      <c r="H108">
        <v>3</v>
      </c>
      <c r="I108" t="s">
        <v>484</v>
      </c>
      <c r="J108" t="s">
        <v>485</v>
      </c>
      <c r="K108" t="s">
        <v>486</v>
      </c>
      <c r="L108">
        <v>1339</v>
      </c>
      <c r="N108">
        <v>1007</v>
      </c>
      <c r="O108" t="s">
        <v>483</v>
      </c>
      <c r="P108" t="s">
        <v>483</v>
      </c>
      <c r="Q108">
        <v>1</v>
      </c>
      <c r="W108">
        <v>0</v>
      </c>
      <c r="X108">
        <v>2143849193</v>
      </c>
      <c r="Y108">
        <v>0.01</v>
      </c>
      <c r="AA108">
        <v>4.82</v>
      </c>
      <c r="AB108">
        <v>0</v>
      </c>
      <c r="AC108">
        <v>0</v>
      </c>
      <c r="AD108">
        <v>0</v>
      </c>
      <c r="AE108">
        <v>4.82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0.01</v>
      </c>
      <c r="AU108" t="s">
        <v>3</v>
      </c>
      <c r="AV108">
        <v>0</v>
      </c>
      <c r="AW108">
        <v>2</v>
      </c>
      <c r="AX108">
        <v>25996817</v>
      </c>
      <c r="AY108">
        <v>1</v>
      </c>
      <c r="AZ108">
        <v>0</v>
      </c>
      <c r="BA108">
        <v>109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Y108*Source!I55</f>
        <v>6.4200000000000004E-3</v>
      </c>
      <c r="CY108">
        <f t="shared" si="16"/>
        <v>4.82</v>
      </c>
      <c r="CZ108">
        <f t="shared" si="17"/>
        <v>4.82</v>
      </c>
      <c r="DA108">
        <f t="shared" si="18"/>
        <v>1</v>
      </c>
      <c r="DB108">
        <f t="shared" si="19"/>
        <v>0.05</v>
      </c>
      <c r="DC108">
        <f t="shared" si="20"/>
        <v>0</v>
      </c>
    </row>
    <row r="109" spans="1:107" x14ac:dyDescent="0.25">
      <c r="A109">
        <f>ROW(Source!A58)</f>
        <v>58</v>
      </c>
      <c r="B109">
        <v>25996508</v>
      </c>
      <c r="C109">
        <v>25996820</v>
      </c>
      <c r="D109">
        <v>21279294</v>
      </c>
      <c r="E109">
        <v>1</v>
      </c>
      <c r="F109">
        <v>1</v>
      </c>
      <c r="G109">
        <v>1</v>
      </c>
      <c r="H109">
        <v>1</v>
      </c>
      <c r="I109" t="s">
        <v>521</v>
      </c>
      <c r="J109" t="s">
        <v>3</v>
      </c>
      <c r="K109" t="s">
        <v>522</v>
      </c>
      <c r="L109">
        <v>1369</v>
      </c>
      <c r="N109">
        <v>1013</v>
      </c>
      <c r="O109" t="s">
        <v>457</v>
      </c>
      <c r="P109" t="s">
        <v>457</v>
      </c>
      <c r="Q109">
        <v>1</v>
      </c>
      <c r="W109">
        <v>0</v>
      </c>
      <c r="X109">
        <v>-1640779263</v>
      </c>
      <c r="Y109">
        <v>37.650999999999996</v>
      </c>
      <c r="AA109">
        <v>0</v>
      </c>
      <c r="AB109">
        <v>0</v>
      </c>
      <c r="AC109">
        <v>0</v>
      </c>
      <c r="AD109">
        <v>9.07</v>
      </c>
      <c r="AE109">
        <v>0</v>
      </c>
      <c r="AF109">
        <v>0</v>
      </c>
      <c r="AG109">
        <v>0</v>
      </c>
      <c r="AH109">
        <v>9.07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</v>
      </c>
      <c r="AT109">
        <v>32.74</v>
      </c>
      <c r="AU109" t="s">
        <v>101</v>
      </c>
      <c r="AV109">
        <v>1</v>
      </c>
      <c r="AW109">
        <v>2</v>
      </c>
      <c r="AX109">
        <v>25996831</v>
      </c>
      <c r="AY109">
        <v>1</v>
      </c>
      <c r="AZ109">
        <v>0</v>
      </c>
      <c r="BA109">
        <v>110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Y109*Source!I58</f>
        <v>13.667312999999998</v>
      </c>
      <c r="CY109">
        <f>AD109</f>
        <v>9.07</v>
      </c>
      <c r="CZ109">
        <f>AH109</f>
        <v>9.07</v>
      </c>
      <c r="DA109">
        <f>AL109</f>
        <v>1</v>
      </c>
      <c r="DB109">
        <f>ROUND((ROUND(AT109*CZ109,2)*1.15),2)</f>
        <v>341.49</v>
      </c>
      <c r="DC109">
        <f>ROUND((ROUND(AT109*AG109,2)*1.15),2)</f>
        <v>0</v>
      </c>
    </row>
    <row r="110" spans="1:107" x14ac:dyDescent="0.25">
      <c r="A110">
        <f>ROW(Source!A58)</f>
        <v>58</v>
      </c>
      <c r="B110">
        <v>25996508</v>
      </c>
      <c r="C110">
        <v>25996820</v>
      </c>
      <c r="D110">
        <v>121548</v>
      </c>
      <c r="E110">
        <v>1</v>
      </c>
      <c r="F110">
        <v>1</v>
      </c>
      <c r="G110">
        <v>1</v>
      </c>
      <c r="H110">
        <v>1</v>
      </c>
      <c r="I110" t="s">
        <v>29</v>
      </c>
      <c r="J110" t="s">
        <v>3</v>
      </c>
      <c r="K110" t="s">
        <v>458</v>
      </c>
      <c r="L110">
        <v>608254</v>
      </c>
      <c r="N110">
        <v>1013</v>
      </c>
      <c r="O110" t="s">
        <v>459</v>
      </c>
      <c r="P110" t="s">
        <v>459</v>
      </c>
      <c r="Q110">
        <v>1</v>
      </c>
      <c r="W110">
        <v>0</v>
      </c>
      <c r="X110">
        <v>-185737400</v>
      </c>
      <c r="Y110">
        <v>1.2500000000000001E-2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0.01</v>
      </c>
      <c r="AU110" t="s">
        <v>100</v>
      </c>
      <c r="AV110">
        <v>2</v>
      </c>
      <c r="AW110">
        <v>2</v>
      </c>
      <c r="AX110">
        <v>25996832</v>
      </c>
      <c r="AY110">
        <v>1</v>
      </c>
      <c r="AZ110">
        <v>0</v>
      </c>
      <c r="BA110">
        <v>111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Y110*Source!I58</f>
        <v>4.5374999999999999E-3</v>
      </c>
      <c r="CY110">
        <f>AD110</f>
        <v>0</v>
      </c>
      <c r="CZ110">
        <f>AH110</f>
        <v>0</v>
      </c>
      <c r="DA110">
        <f>AL110</f>
        <v>1</v>
      </c>
      <c r="DB110">
        <f>ROUND((ROUND(AT110*CZ110,2)*1.25),2)</f>
        <v>0</v>
      </c>
      <c r="DC110">
        <f>ROUND((ROUND(AT110*AG110,2)*1.25),2)</f>
        <v>0</v>
      </c>
    </row>
    <row r="111" spans="1:107" x14ac:dyDescent="0.25">
      <c r="A111">
        <f>ROW(Source!A58)</f>
        <v>58</v>
      </c>
      <c r="B111">
        <v>25996508</v>
      </c>
      <c r="C111">
        <v>25996820</v>
      </c>
      <c r="D111">
        <v>23738697</v>
      </c>
      <c r="E111">
        <v>1</v>
      </c>
      <c r="F111">
        <v>1</v>
      </c>
      <c r="G111">
        <v>1</v>
      </c>
      <c r="H111">
        <v>2</v>
      </c>
      <c r="I111" t="s">
        <v>471</v>
      </c>
      <c r="J111" t="s">
        <v>472</v>
      </c>
      <c r="K111" t="s">
        <v>473</v>
      </c>
      <c r="L111">
        <v>1368</v>
      </c>
      <c r="N111">
        <v>1011</v>
      </c>
      <c r="O111" t="s">
        <v>463</v>
      </c>
      <c r="P111" t="s">
        <v>463</v>
      </c>
      <c r="Q111">
        <v>1</v>
      </c>
      <c r="W111">
        <v>0</v>
      </c>
      <c r="X111">
        <v>-1874903301</v>
      </c>
      <c r="Y111">
        <v>1.2500000000000001E-2</v>
      </c>
      <c r="AA111">
        <v>0</v>
      </c>
      <c r="AB111">
        <v>30.87</v>
      </c>
      <c r="AC111">
        <v>13.5</v>
      </c>
      <c r="AD111">
        <v>0</v>
      </c>
      <c r="AE111">
        <v>0</v>
      </c>
      <c r="AF111">
        <v>30.87</v>
      </c>
      <c r="AG111">
        <v>13.5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0.01</v>
      </c>
      <c r="AU111" t="s">
        <v>100</v>
      </c>
      <c r="AV111">
        <v>0</v>
      </c>
      <c r="AW111">
        <v>2</v>
      </c>
      <c r="AX111">
        <v>25996833</v>
      </c>
      <c r="AY111">
        <v>1</v>
      </c>
      <c r="AZ111">
        <v>0</v>
      </c>
      <c r="BA111">
        <v>112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Y111*Source!I58</f>
        <v>4.5374999999999999E-3</v>
      </c>
      <c r="CY111">
        <f>AB111</f>
        <v>30.87</v>
      </c>
      <c r="CZ111">
        <f>AF111</f>
        <v>30.87</v>
      </c>
      <c r="DA111">
        <f>AJ111</f>
        <v>1</v>
      </c>
      <c r="DB111">
        <f>ROUND((ROUND(AT111*CZ111,2)*1.25),2)</f>
        <v>0.39</v>
      </c>
      <c r="DC111">
        <f>ROUND((ROUND(AT111*AG111,2)*1.25),2)</f>
        <v>0.18</v>
      </c>
    </row>
    <row r="112" spans="1:107" x14ac:dyDescent="0.25">
      <c r="A112">
        <f>ROW(Source!A58)</f>
        <v>58</v>
      </c>
      <c r="B112">
        <v>25996508</v>
      </c>
      <c r="C112">
        <v>25996820</v>
      </c>
      <c r="D112">
        <v>23740408</v>
      </c>
      <c r="E112">
        <v>1</v>
      </c>
      <c r="F112">
        <v>1</v>
      </c>
      <c r="G112">
        <v>1</v>
      </c>
      <c r="H112">
        <v>2</v>
      </c>
      <c r="I112" t="s">
        <v>495</v>
      </c>
      <c r="J112" t="s">
        <v>496</v>
      </c>
      <c r="K112" t="s">
        <v>497</v>
      </c>
      <c r="L112">
        <v>1368</v>
      </c>
      <c r="N112">
        <v>1011</v>
      </c>
      <c r="O112" t="s">
        <v>463</v>
      </c>
      <c r="P112" t="s">
        <v>463</v>
      </c>
      <c r="Q112">
        <v>1</v>
      </c>
      <c r="W112">
        <v>0</v>
      </c>
      <c r="X112">
        <v>-663750327</v>
      </c>
      <c r="Y112">
        <v>1.2500000000000001E-2</v>
      </c>
      <c r="AA112">
        <v>0</v>
      </c>
      <c r="AB112">
        <v>86.95</v>
      </c>
      <c r="AC112">
        <v>0</v>
      </c>
      <c r="AD112">
        <v>0</v>
      </c>
      <c r="AE112">
        <v>0</v>
      </c>
      <c r="AF112">
        <v>86.95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3</v>
      </c>
      <c r="AT112">
        <v>0.01</v>
      </c>
      <c r="AU112" t="s">
        <v>100</v>
      </c>
      <c r="AV112">
        <v>0</v>
      </c>
      <c r="AW112">
        <v>2</v>
      </c>
      <c r="AX112">
        <v>25996834</v>
      </c>
      <c r="AY112">
        <v>1</v>
      </c>
      <c r="AZ112">
        <v>0</v>
      </c>
      <c r="BA112">
        <v>113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Y112*Source!I58</f>
        <v>4.5374999999999999E-3</v>
      </c>
      <c r="CY112">
        <f>AB112</f>
        <v>86.95</v>
      </c>
      <c r="CZ112">
        <f>AF112</f>
        <v>86.95</v>
      </c>
      <c r="DA112">
        <f>AJ112</f>
        <v>1</v>
      </c>
      <c r="DB112">
        <f>ROUND((ROUND(AT112*CZ112,2)*1.25),2)</f>
        <v>1.0900000000000001</v>
      </c>
      <c r="DC112">
        <f>ROUND((ROUND(AT112*AG112,2)*1.25),2)</f>
        <v>0</v>
      </c>
    </row>
    <row r="113" spans="1:107" x14ac:dyDescent="0.25">
      <c r="A113">
        <f>ROW(Source!A58)</f>
        <v>58</v>
      </c>
      <c r="B113">
        <v>25996508</v>
      </c>
      <c r="C113">
        <v>25996820</v>
      </c>
      <c r="D113">
        <v>23741724</v>
      </c>
      <c r="E113">
        <v>1</v>
      </c>
      <c r="F113">
        <v>1</v>
      </c>
      <c r="G113">
        <v>1</v>
      </c>
      <c r="H113">
        <v>3</v>
      </c>
      <c r="I113" t="s">
        <v>598</v>
      </c>
      <c r="J113" t="s">
        <v>599</v>
      </c>
      <c r="K113" t="s">
        <v>600</v>
      </c>
      <c r="L113">
        <v>1346</v>
      </c>
      <c r="N113">
        <v>1009</v>
      </c>
      <c r="O113" t="s">
        <v>155</v>
      </c>
      <c r="P113" t="s">
        <v>155</v>
      </c>
      <c r="Q113">
        <v>1</v>
      </c>
      <c r="W113">
        <v>0</v>
      </c>
      <c r="X113">
        <v>765329465</v>
      </c>
      <c r="Y113">
        <v>0.01</v>
      </c>
      <c r="AA113">
        <v>1.66</v>
      </c>
      <c r="AB113">
        <v>0</v>
      </c>
      <c r="AC113">
        <v>0</v>
      </c>
      <c r="AD113">
        <v>0</v>
      </c>
      <c r="AE113">
        <v>1.66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0.01</v>
      </c>
      <c r="AU113" t="s">
        <v>3</v>
      </c>
      <c r="AV113">
        <v>0</v>
      </c>
      <c r="AW113">
        <v>2</v>
      </c>
      <c r="AX113">
        <v>25996835</v>
      </c>
      <c r="AY113">
        <v>1</v>
      </c>
      <c r="AZ113">
        <v>0</v>
      </c>
      <c r="BA113">
        <v>114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Y113*Source!I58</f>
        <v>3.63E-3</v>
      </c>
      <c r="CY113">
        <f t="shared" ref="CY113:CY118" si="21">AA113</f>
        <v>1.66</v>
      </c>
      <c r="CZ113">
        <f t="shared" ref="CZ113:CZ118" si="22">AE113</f>
        <v>1.66</v>
      </c>
      <c r="DA113">
        <f t="shared" ref="DA113:DA118" si="23">AI113</f>
        <v>1</v>
      </c>
      <c r="DB113">
        <f t="shared" ref="DB113:DB118" si="24">ROUND(ROUND(AT113*CZ113,2),2)</f>
        <v>0.02</v>
      </c>
      <c r="DC113">
        <f t="shared" ref="DC113:DC118" si="25">ROUND(ROUND(AT113*AG113,2),2)</f>
        <v>0</v>
      </c>
    </row>
    <row r="114" spans="1:107" x14ac:dyDescent="0.25">
      <c r="A114">
        <f>ROW(Source!A58)</f>
        <v>58</v>
      </c>
      <c r="B114">
        <v>25996508</v>
      </c>
      <c r="C114">
        <v>25996820</v>
      </c>
      <c r="D114">
        <v>23743107</v>
      </c>
      <c r="E114">
        <v>1</v>
      </c>
      <c r="F114">
        <v>1</v>
      </c>
      <c r="G114">
        <v>1</v>
      </c>
      <c r="H114">
        <v>3</v>
      </c>
      <c r="I114" t="s">
        <v>601</v>
      </c>
      <c r="J114" t="s">
        <v>602</v>
      </c>
      <c r="K114" t="s">
        <v>603</v>
      </c>
      <c r="L114">
        <v>1348</v>
      </c>
      <c r="N114">
        <v>1009</v>
      </c>
      <c r="O114" t="s">
        <v>24</v>
      </c>
      <c r="P114" t="s">
        <v>24</v>
      </c>
      <c r="Q114">
        <v>1000</v>
      </c>
      <c r="W114">
        <v>0</v>
      </c>
      <c r="X114">
        <v>204092689</v>
      </c>
      <c r="Y114">
        <v>2.2000000000000001E-3</v>
      </c>
      <c r="AA114">
        <v>8944.49</v>
      </c>
      <c r="AB114">
        <v>0</v>
      </c>
      <c r="AC114">
        <v>0</v>
      </c>
      <c r="AD114">
        <v>0</v>
      </c>
      <c r="AE114">
        <v>8944.49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2.2000000000000001E-3</v>
      </c>
      <c r="AU114" t="s">
        <v>3</v>
      </c>
      <c r="AV114">
        <v>0</v>
      </c>
      <c r="AW114">
        <v>2</v>
      </c>
      <c r="AX114">
        <v>25996836</v>
      </c>
      <c r="AY114">
        <v>1</v>
      </c>
      <c r="AZ114">
        <v>0</v>
      </c>
      <c r="BA114">
        <v>115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Y114*Source!I58</f>
        <v>7.986E-4</v>
      </c>
      <c r="CY114">
        <f t="shared" si="21"/>
        <v>8944.49</v>
      </c>
      <c r="CZ114">
        <f t="shared" si="22"/>
        <v>8944.49</v>
      </c>
      <c r="DA114">
        <f t="shared" si="23"/>
        <v>1</v>
      </c>
      <c r="DB114">
        <f t="shared" si="24"/>
        <v>19.68</v>
      </c>
      <c r="DC114">
        <f t="shared" si="25"/>
        <v>0</v>
      </c>
    </row>
    <row r="115" spans="1:107" x14ac:dyDescent="0.25">
      <c r="A115">
        <f>ROW(Source!A58)</f>
        <v>58</v>
      </c>
      <c r="B115">
        <v>25996508</v>
      </c>
      <c r="C115">
        <v>25996820</v>
      </c>
      <c r="D115">
        <v>23741705</v>
      </c>
      <c r="E115">
        <v>1</v>
      </c>
      <c r="F115">
        <v>1</v>
      </c>
      <c r="G115">
        <v>1</v>
      </c>
      <c r="H115">
        <v>3</v>
      </c>
      <c r="I115" t="s">
        <v>604</v>
      </c>
      <c r="J115" t="s">
        <v>605</v>
      </c>
      <c r="K115" t="s">
        <v>606</v>
      </c>
      <c r="L115">
        <v>1348</v>
      </c>
      <c r="N115">
        <v>1009</v>
      </c>
      <c r="O115" t="s">
        <v>24</v>
      </c>
      <c r="P115" t="s">
        <v>24</v>
      </c>
      <c r="Q115">
        <v>1000</v>
      </c>
      <c r="W115">
        <v>0</v>
      </c>
      <c r="X115">
        <v>1961639057</v>
      </c>
      <c r="Y115">
        <v>8.4999999999999995E-4</v>
      </c>
      <c r="AA115">
        <v>4945.38</v>
      </c>
      <c r="AB115">
        <v>0</v>
      </c>
      <c r="AC115">
        <v>0</v>
      </c>
      <c r="AD115">
        <v>0</v>
      </c>
      <c r="AE115">
        <v>4945.38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8.4999999999999995E-4</v>
      </c>
      <c r="AU115" t="s">
        <v>3</v>
      </c>
      <c r="AV115">
        <v>0</v>
      </c>
      <c r="AW115">
        <v>2</v>
      </c>
      <c r="AX115">
        <v>25996837</v>
      </c>
      <c r="AY115">
        <v>1</v>
      </c>
      <c r="AZ115">
        <v>0</v>
      </c>
      <c r="BA115">
        <v>116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Y115*Source!I58</f>
        <v>3.0854999999999999E-4</v>
      </c>
      <c r="CY115">
        <f t="shared" si="21"/>
        <v>4945.38</v>
      </c>
      <c r="CZ115">
        <f t="shared" si="22"/>
        <v>4945.38</v>
      </c>
      <c r="DA115">
        <f t="shared" si="23"/>
        <v>1</v>
      </c>
      <c r="DB115">
        <f t="shared" si="24"/>
        <v>4.2</v>
      </c>
      <c r="DC115">
        <f t="shared" si="25"/>
        <v>0</v>
      </c>
    </row>
    <row r="116" spans="1:107" x14ac:dyDescent="0.25">
      <c r="A116">
        <f>ROW(Source!A58)</f>
        <v>58</v>
      </c>
      <c r="B116">
        <v>25996508</v>
      </c>
      <c r="C116">
        <v>25996820</v>
      </c>
      <c r="D116">
        <v>23743249</v>
      </c>
      <c r="E116">
        <v>1</v>
      </c>
      <c r="F116">
        <v>1</v>
      </c>
      <c r="G116">
        <v>1</v>
      </c>
      <c r="H116">
        <v>3</v>
      </c>
      <c r="I116" t="s">
        <v>175</v>
      </c>
      <c r="J116" t="s">
        <v>178</v>
      </c>
      <c r="K116" t="s">
        <v>176</v>
      </c>
      <c r="L116">
        <v>1328</v>
      </c>
      <c r="N116">
        <v>1005</v>
      </c>
      <c r="O116" t="s">
        <v>177</v>
      </c>
      <c r="P116" t="s">
        <v>177</v>
      </c>
      <c r="Q116">
        <v>100</v>
      </c>
      <c r="W116">
        <v>1</v>
      </c>
      <c r="X116">
        <v>-1681792249</v>
      </c>
      <c r="Y116">
        <v>-1.1499999999999999</v>
      </c>
      <c r="AA116">
        <v>2281.39</v>
      </c>
      <c r="AB116">
        <v>0</v>
      </c>
      <c r="AC116">
        <v>0</v>
      </c>
      <c r="AD116">
        <v>0</v>
      </c>
      <c r="AE116">
        <v>2281.39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-1.1499999999999999</v>
      </c>
      <c r="AU116" t="s">
        <v>3</v>
      </c>
      <c r="AV116">
        <v>0</v>
      </c>
      <c r="AW116">
        <v>2</v>
      </c>
      <c r="AX116">
        <v>25996838</v>
      </c>
      <c r="AY116">
        <v>1</v>
      </c>
      <c r="AZ116">
        <v>6144</v>
      </c>
      <c r="BA116">
        <v>117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Y116*Source!I58</f>
        <v>-0.41744999999999993</v>
      </c>
      <c r="CY116">
        <f t="shared" si="21"/>
        <v>2281.39</v>
      </c>
      <c r="CZ116">
        <f t="shared" si="22"/>
        <v>2281.39</v>
      </c>
      <c r="DA116">
        <f t="shared" si="23"/>
        <v>1</v>
      </c>
      <c r="DB116">
        <f t="shared" si="24"/>
        <v>-2623.6</v>
      </c>
      <c r="DC116">
        <f t="shared" si="25"/>
        <v>0</v>
      </c>
    </row>
    <row r="117" spans="1:107" x14ac:dyDescent="0.25">
      <c r="A117">
        <f>ROW(Source!A58)</f>
        <v>58</v>
      </c>
      <c r="B117">
        <v>25996508</v>
      </c>
      <c r="C117">
        <v>25996820</v>
      </c>
      <c r="D117">
        <v>23783903</v>
      </c>
      <c r="E117">
        <v>1</v>
      </c>
      <c r="F117">
        <v>1</v>
      </c>
      <c r="G117">
        <v>1</v>
      </c>
      <c r="H117">
        <v>3</v>
      </c>
      <c r="I117" t="s">
        <v>607</v>
      </c>
      <c r="J117" t="s">
        <v>608</v>
      </c>
      <c r="K117" t="s">
        <v>609</v>
      </c>
      <c r="L117">
        <v>1339</v>
      </c>
      <c r="N117">
        <v>1007</v>
      </c>
      <c r="O117" t="s">
        <v>483</v>
      </c>
      <c r="P117" t="s">
        <v>483</v>
      </c>
      <c r="Q117">
        <v>1</v>
      </c>
      <c r="W117">
        <v>0</v>
      </c>
      <c r="X117">
        <v>1515956640</v>
      </c>
      <c r="Y117">
        <v>4.0000000000000002E-4</v>
      </c>
      <c r="AA117">
        <v>83.25</v>
      </c>
      <c r="AB117">
        <v>0</v>
      </c>
      <c r="AC117">
        <v>0</v>
      </c>
      <c r="AD117">
        <v>0</v>
      </c>
      <c r="AE117">
        <v>83.25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4.0000000000000002E-4</v>
      </c>
      <c r="AU117" t="s">
        <v>3</v>
      </c>
      <c r="AV117">
        <v>0</v>
      </c>
      <c r="AW117">
        <v>2</v>
      </c>
      <c r="AX117">
        <v>25996839</v>
      </c>
      <c r="AY117">
        <v>1</v>
      </c>
      <c r="AZ117">
        <v>0</v>
      </c>
      <c r="BA117">
        <v>118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Y117*Source!I58</f>
        <v>1.4520000000000001E-4</v>
      </c>
      <c r="CY117">
        <f t="shared" si="21"/>
        <v>83.25</v>
      </c>
      <c r="CZ117">
        <f t="shared" si="22"/>
        <v>83.25</v>
      </c>
      <c r="DA117">
        <f t="shared" si="23"/>
        <v>1</v>
      </c>
      <c r="DB117">
        <f t="shared" si="24"/>
        <v>0.03</v>
      </c>
      <c r="DC117">
        <f t="shared" si="25"/>
        <v>0</v>
      </c>
    </row>
    <row r="118" spans="1:107" x14ac:dyDescent="0.25">
      <c r="A118">
        <f>ROW(Source!A58)</f>
        <v>58</v>
      </c>
      <c r="B118">
        <v>25996508</v>
      </c>
      <c r="C118">
        <v>25996820</v>
      </c>
      <c r="D118">
        <v>23784049</v>
      </c>
      <c r="E118">
        <v>1</v>
      </c>
      <c r="F118">
        <v>1</v>
      </c>
      <c r="G118">
        <v>1</v>
      </c>
      <c r="H118">
        <v>3</v>
      </c>
      <c r="I118" t="s">
        <v>484</v>
      </c>
      <c r="J118" t="s">
        <v>485</v>
      </c>
      <c r="K118" t="s">
        <v>486</v>
      </c>
      <c r="L118">
        <v>1339</v>
      </c>
      <c r="N118">
        <v>1007</v>
      </c>
      <c r="O118" t="s">
        <v>483</v>
      </c>
      <c r="P118" t="s">
        <v>483</v>
      </c>
      <c r="Q118">
        <v>1</v>
      </c>
      <c r="W118">
        <v>0</v>
      </c>
      <c r="X118">
        <v>2143849193</v>
      </c>
      <c r="Y118">
        <v>0.01</v>
      </c>
      <c r="AA118">
        <v>4.82</v>
      </c>
      <c r="AB118">
        <v>0</v>
      </c>
      <c r="AC118">
        <v>0</v>
      </c>
      <c r="AD118">
        <v>0</v>
      </c>
      <c r="AE118">
        <v>4.82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0.01</v>
      </c>
      <c r="AU118" t="s">
        <v>3</v>
      </c>
      <c r="AV118">
        <v>0</v>
      </c>
      <c r="AW118">
        <v>2</v>
      </c>
      <c r="AX118">
        <v>25996840</v>
      </c>
      <c r="AY118">
        <v>1</v>
      </c>
      <c r="AZ118">
        <v>0</v>
      </c>
      <c r="BA118">
        <v>119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Y118*Source!I58</f>
        <v>3.63E-3</v>
      </c>
      <c r="CY118">
        <f t="shared" si="21"/>
        <v>4.82</v>
      </c>
      <c r="CZ118">
        <f t="shared" si="22"/>
        <v>4.82</v>
      </c>
      <c r="DA118">
        <f t="shared" si="23"/>
        <v>1</v>
      </c>
      <c r="DB118">
        <f t="shared" si="24"/>
        <v>0.05</v>
      </c>
      <c r="DC118">
        <f t="shared" si="25"/>
        <v>0</v>
      </c>
    </row>
    <row r="119" spans="1:107" x14ac:dyDescent="0.25">
      <c r="A119">
        <f>ROW(Source!A61)</f>
        <v>61</v>
      </c>
      <c r="B119">
        <v>25996508</v>
      </c>
      <c r="C119">
        <v>25996843</v>
      </c>
      <c r="D119">
        <v>21285306</v>
      </c>
      <c r="E119">
        <v>1</v>
      </c>
      <c r="F119">
        <v>1</v>
      </c>
      <c r="G119">
        <v>1</v>
      </c>
      <c r="H119">
        <v>1</v>
      </c>
      <c r="I119" t="s">
        <v>610</v>
      </c>
      <c r="J119" t="s">
        <v>3</v>
      </c>
      <c r="K119" t="s">
        <v>611</v>
      </c>
      <c r="L119">
        <v>1369</v>
      </c>
      <c r="N119">
        <v>1013</v>
      </c>
      <c r="O119" t="s">
        <v>457</v>
      </c>
      <c r="P119" t="s">
        <v>457</v>
      </c>
      <c r="Q119">
        <v>1</v>
      </c>
      <c r="W119">
        <v>0</v>
      </c>
      <c r="X119">
        <v>-376307463</v>
      </c>
      <c r="Y119">
        <v>53.382999999999996</v>
      </c>
      <c r="AA119">
        <v>0</v>
      </c>
      <c r="AB119">
        <v>0</v>
      </c>
      <c r="AC119">
        <v>0</v>
      </c>
      <c r="AD119">
        <v>9.6199999999999992</v>
      </c>
      <c r="AE119">
        <v>0</v>
      </c>
      <c r="AF119">
        <v>0</v>
      </c>
      <c r="AG119">
        <v>0</v>
      </c>
      <c r="AH119">
        <v>9.6199999999999992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</v>
      </c>
      <c r="AT119">
        <v>46.42</v>
      </c>
      <c r="AU119" t="s">
        <v>101</v>
      </c>
      <c r="AV119">
        <v>1</v>
      </c>
      <c r="AW119">
        <v>2</v>
      </c>
      <c r="AX119">
        <v>25996852</v>
      </c>
      <c r="AY119">
        <v>1</v>
      </c>
      <c r="AZ119">
        <v>0</v>
      </c>
      <c r="BA119">
        <v>120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Y119*Source!I61</f>
        <v>53.649914999999993</v>
      </c>
      <c r="CY119">
        <f>AD119</f>
        <v>9.6199999999999992</v>
      </c>
      <c r="CZ119">
        <f>AH119</f>
        <v>9.6199999999999992</v>
      </c>
      <c r="DA119">
        <f>AL119</f>
        <v>1</v>
      </c>
      <c r="DB119">
        <f>ROUND((ROUND(AT119*CZ119,2)*1.15),2)</f>
        <v>513.54</v>
      </c>
      <c r="DC119">
        <f>ROUND((ROUND(AT119*AG119,2)*1.15),2)</f>
        <v>0</v>
      </c>
    </row>
    <row r="120" spans="1:107" x14ac:dyDescent="0.25">
      <c r="A120">
        <f>ROW(Source!A61)</f>
        <v>61</v>
      </c>
      <c r="B120">
        <v>25996508</v>
      </c>
      <c r="C120">
        <v>25996843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29</v>
      </c>
      <c r="J120" t="s">
        <v>3</v>
      </c>
      <c r="K120" t="s">
        <v>458</v>
      </c>
      <c r="L120">
        <v>608254</v>
      </c>
      <c r="N120">
        <v>1013</v>
      </c>
      <c r="O120" t="s">
        <v>459</v>
      </c>
      <c r="P120" t="s">
        <v>459</v>
      </c>
      <c r="Q120">
        <v>1</v>
      </c>
      <c r="W120">
        <v>0</v>
      </c>
      <c r="X120">
        <v>-185737400</v>
      </c>
      <c r="Y120">
        <v>2.5000000000000001E-2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0.02</v>
      </c>
      <c r="AU120" t="s">
        <v>100</v>
      </c>
      <c r="AV120">
        <v>2</v>
      </c>
      <c r="AW120">
        <v>2</v>
      </c>
      <c r="AX120">
        <v>25996853</v>
      </c>
      <c r="AY120">
        <v>1</v>
      </c>
      <c r="AZ120">
        <v>0</v>
      </c>
      <c r="BA120">
        <v>121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Y120*Source!I61</f>
        <v>2.5124999999999998E-2</v>
      </c>
      <c r="CY120">
        <f>AD120</f>
        <v>0</v>
      </c>
      <c r="CZ120">
        <f>AH120</f>
        <v>0</v>
      </c>
      <c r="DA120">
        <f>AL120</f>
        <v>1</v>
      </c>
      <c r="DB120">
        <f>ROUND((ROUND(AT120*CZ120,2)*1.25),2)</f>
        <v>0</v>
      </c>
      <c r="DC120">
        <f>ROUND((ROUND(AT120*AG120,2)*1.25),2)</f>
        <v>0</v>
      </c>
    </row>
    <row r="121" spans="1:107" x14ac:dyDescent="0.25">
      <c r="A121">
        <f>ROW(Source!A61)</f>
        <v>61</v>
      </c>
      <c r="B121">
        <v>25996508</v>
      </c>
      <c r="C121">
        <v>25996843</v>
      </c>
      <c r="D121">
        <v>23738697</v>
      </c>
      <c r="E121">
        <v>1</v>
      </c>
      <c r="F121">
        <v>1</v>
      </c>
      <c r="G121">
        <v>1</v>
      </c>
      <c r="H121">
        <v>2</v>
      </c>
      <c r="I121" t="s">
        <v>471</v>
      </c>
      <c r="J121" t="s">
        <v>472</v>
      </c>
      <c r="K121" t="s">
        <v>473</v>
      </c>
      <c r="L121">
        <v>1368</v>
      </c>
      <c r="N121">
        <v>1011</v>
      </c>
      <c r="O121" t="s">
        <v>463</v>
      </c>
      <c r="P121" t="s">
        <v>463</v>
      </c>
      <c r="Q121">
        <v>1</v>
      </c>
      <c r="W121">
        <v>0</v>
      </c>
      <c r="X121">
        <v>-1874903301</v>
      </c>
      <c r="Y121">
        <v>2.5000000000000001E-2</v>
      </c>
      <c r="AA121">
        <v>0</v>
      </c>
      <c r="AB121">
        <v>30.87</v>
      </c>
      <c r="AC121">
        <v>13.5</v>
      </c>
      <c r="AD121">
        <v>0</v>
      </c>
      <c r="AE121">
        <v>0</v>
      </c>
      <c r="AF121">
        <v>30.87</v>
      </c>
      <c r="AG121">
        <v>13.5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3</v>
      </c>
      <c r="AT121">
        <v>0.02</v>
      </c>
      <c r="AU121" t="s">
        <v>100</v>
      </c>
      <c r="AV121">
        <v>0</v>
      </c>
      <c r="AW121">
        <v>2</v>
      </c>
      <c r="AX121">
        <v>25996854</v>
      </c>
      <c r="AY121">
        <v>1</v>
      </c>
      <c r="AZ121">
        <v>0</v>
      </c>
      <c r="BA121">
        <v>122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Y121*Source!I61</f>
        <v>2.5124999999999998E-2</v>
      </c>
      <c r="CY121">
        <f>AB121</f>
        <v>30.87</v>
      </c>
      <c r="CZ121">
        <f>AF121</f>
        <v>30.87</v>
      </c>
      <c r="DA121">
        <f>AJ121</f>
        <v>1</v>
      </c>
      <c r="DB121">
        <f>ROUND((ROUND(AT121*CZ121,2)*1.25),2)</f>
        <v>0.78</v>
      </c>
      <c r="DC121">
        <f>ROUND((ROUND(AT121*AG121,2)*1.25),2)</f>
        <v>0.34</v>
      </c>
    </row>
    <row r="122" spans="1:107" x14ac:dyDescent="0.25">
      <c r="A122">
        <f>ROW(Source!A61)</f>
        <v>61</v>
      </c>
      <c r="B122">
        <v>25996508</v>
      </c>
      <c r="C122">
        <v>25996843</v>
      </c>
      <c r="D122">
        <v>23740408</v>
      </c>
      <c r="E122">
        <v>1</v>
      </c>
      <c r="F122">
        <v>1</v>
      </c>
      <c r="G122">
        <v>1</v>
      </c>
      <c r="H122">
        <v>2</v>
      </c>
      <c r="I122" t="s">
        <v>495</v>
      </c>
      <c r="J122" t="s">
        <v>496</v>
      </c>
      <c r="K122" t="s">
        <v>497</v>
      </c>
      <c r="L122">
        <v>1368</v>
      </c>
      <c r="N122">
        <v>1011</v>
      </c>
      <c r="O122" t="s">
        <v>463</v>
      </c>
      <c r="P122" t="s">
        <v>463</v>
      </c>
      <c r="Q122">
        <v>1</v>
      </c>
      <c r="W122">
        <v>0</v>
      </c>
      <c r="X122">
        <v>-663750327</v>
      </c>
      <c r="Y122">
        <v>0.16250000000000001</v>
      </c>
      <c r="AA122">
        <v>0</v>
      </c>
      <c r="AB122">
        <v>86.95</v>
      </c>
      <c r="AC122">
        <v>0</v>
      </c>
      <c r="AD122">
        <v>0</v>
      </c>
      <c r="AE122">
        <v>0</v>
      </c>
      <c r="AF122">
        <v>86.95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3</v>
      </c>
      <c r="AT122">
        <v>0.13</v>
      </c>
      <c r="AU122" t="s">
        <v>100</v>
      </c>
      <c r="AV122">
        <v>0</v>
      </c>
      <c r="AW122">
        <v>2</v>
      </c>
      <c r="AX122">
        <v>25996855</v>
      </c>
      <c r="AY122">
        <v>1</v>
      </c>
      <c r="AZ122">
        <v>0</v>
      </c>
      <c r="BA122">
        <v>123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Y122*Source!I61</f>
        <v>0.1633125</v>
      </c>
      <c r="CY122">
        <f>AB122</f>
        <v>86.95</v>
      </c>
      <c r="CZ122">
        <f>AF122</f>
        <v>86.95</v>
      </c>
      <c r="DA122">
        <f>AJ122</f>
        <v>1</v>
      </c>
      <c r="DB122">
        <f>ROUND((ROUND(AT122*CZ122,2)*1.25),2)</f>
        <v>14.13</v>
      </c>
      <c r="DC122">
        <f>ROUND((ROUND(AT122*AG122,2)*1.25),2)</f>
        <v>0</v>
      </c>
    </row>
    <row r="123" spans="1:107" x14ac:dyDescent="0.25">
      <c r="A123">
        <f>ROW(Source!A61)</f>
        <v>61</v>
      </c>
      <c r="B123">
        <v>25996508</v>
      </c>
      <c r="C123">
        <v>25996843</v>
      </c>
      <c r="D123">
        <v>23741713</v>
      </c>
      <c r="E123">
        <v>1</v>
      </c>
      <c r="F123">
        <v>1</v>
      </c>
      <c r="G123">
        <v>1</v>
      </c>
      <c r="H123">
        <v>3</v>
      </c>
      <c r="I123" t="s">
        <v>612</v>
      </c>
      <c r="J123" t="s">
        <v>613</v>
      </c>
      <c r="K123" t="s">
        <v>614</v>
      </c>
      <c r="L123">
        <v>1327</v>
      </c>
      <c r="N123">
        <v>1005</v>
      </c>
      <c r="O123" t="s">
        <v>111</v>
      </c>
      <c r="P123" t="s">
        <v>111</v>
      </c>
      <c r="Q123">
        <v>1</v>
      </c>
      <c r="W123">
        <v>0</v>
      </c>
      <c r="X123">
        <v>1963945026</v>
      </c>
      <c r="Y123">
        <v>0.88</v>
      </c>
      <c r="AA123">
        <v>63.8</v>
      </c>
      <c r="AB123">
        <v>0</v>
      </c>
      <c r="AC123">
        <v>0</v>
      </c>
      <c r="AD123">
        <v>0</v>
      </c>
      <c r="AE123">
        <v>63.8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0.88</v>
      </c>
      <c r="AU123" t="s">
        <v>3</v>
      </c>
      <c r="AV123">
        <v>0</v>
      </c>
      <c r="AW123">
        <v>2</v>
      </c>
      <c r="AX123">
        <v>25996856</v>
      </c>
      <c r="AY123">
        <v>1</v>
      </c>
      <c r="AZ123">
        <v>0</v>
      </c>
      <c r="BA123">
        <v>124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Y123*Source!I61</f>
        <v>0.88439999999999996</v>
      </c>
      <c r="CY123">
        <f>AA123</f>
        <v>63.8</v>
      </c>
      <c r="CZ123">
        <f>AE123</f>
        <v>63.8</v>
      </c>
      <c r="DA123">
        <f>AI123</f>
        <v>1</v>
      </c>
      <c r="DB123">
        <f>ROUND(ROUND(AT123*CZ123,2),2)</f>
        <v>56.14</v>
      </c>
      <c r="DC123">
        <f>ROUND(ROUND(AT123*AG123,2),2)</f>
        <v>0</v>
      </c>
    </row>
    <row r="124" spans="1:107" x14ac:dyDescent="0.25">
      <c r="A124">
        <f>ROW(Source!A61)</f>
        <v>61</v>
      </c>
      <c r="B124">
        <v>25996508</v>
      </c>
      <c r="C124">
        <v>25996843</v>
      </c>
      <c r="D124">
        <v>23743413</v>
      </c>
      <c r="E124">
        <v>1</v>
      </c>
      <c r="F124">
        <v>1</v>
      </c>
      <c r="G124">
        <v>1</v>
      </c>
      <c r="H124">
        <v>3</v>
      </c>
      <c r="I124" t="s">
        <v>595</v>
      </c>
      <c r="J124" t="s">
        <v>596</v>
      </c>
      <c r="K124" t="s">
        <v>597</v>
      </c>
      <c r="L124">
        <v>1348</v>
      </c>
      <c r="N124">
        <v>1009</v>
      </c>
      <c r="O124" t="s">
        <v>24</v>
      </c>
      <c r="P124" t="s">
        <v>24</v>
      </c>
      <c r="Q124">
        <v>1000</v>
      </c>
      <c r="W124">
        <v>0</v>
      </c>
      <c r="X124">
        <v>1393128229</v>
      </c>
      <c r="Y124">
        <v>3.4000000000000002E-2</v>
      </c>
      <c r="AA124">
        <v>4141.74</v>
      </c>
      <c r="AB124">
        <v>0</v>
      </c>
      <c r="AC124">
        <v>0</v>
      </c>
      <c r="AD124">
        <v>0</v>
      </c>
      <c r="AE124">
        <v>4141.74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3.4000000000000002E-2</v>
      </c>
      <c r="AU124" t="s">
        <v>3</v>
      </c>
      <c r="AV124">
        <v>0</v>
      </c>
      <c r="AW124">
        <v>2</v>
      </c>
      <c r="AX124">
        <v>25996857</v>
      </c>
      <c r="AY124">
        <v>1</v>
      </c>
      <c r="AZ124">
        <v>0</v>
      </c>
      <c r="BA124">
        <v>125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Y124*Source!I61</f>
        <v>3.4169999999999999E-2</v>
      </c>
      <c r="CY124">
        <f>AA124</f>
        <v>4141.74</v>
      </c>
      <c r="CZ124">
        <f>AE124</f>
        <v>4141.74</v>
      </c>
      <c r="DA124">
        <f>AI124</f>
        <v>1</v>
      </c>
      <c r="DB124">
        <f>ROUND(ROUND(AT124*CZ124,2),2)</f>
        <v>140.82</v>
      </c>
      <c r="DC124">
        <f>ROUND(ROUND(AT124*AG124,2),2)</f>
        <v>0</v>
      </c>
    </row>
    <row r="125" spans="1:107" x14ac:dyDescent="0.25">
      <c r="A125">
        <f>ROW(Source!A61)</f>
        <v>61</v>
      </c>
      <c r="B125">
        <v>25996508</v>
      </c>
      <c r="C125">
        <v>25996843</v>
      </c>
      <c r="D125">
        <v>23741724</v>
      </c>
      <c r="E125">
        <v>1</v>
      </c>
      <c r="F125">
        <v>1</v>
      </c>
      <c r="G125">
        <v>1</v>
      </c>
      <c r="H125">
        <v>3</v>
      </c>
      <c r="I125" t="s">
        <v>598</v>
      </c>
      <c r="J125" t="s">
        <v>599</v>
      </c>
      <c r="K125" t="s">
        <v>600</v>
      </c>
      <c r="L125">
        <v>1346</v>
      </c>
      <c r="N125">
        <v>1009</v>
      </c>
      <c r="O125" t="s">
        <v>155</v>
      </c>
      <c r="P125" t="s">
        <v>155</v>
      </c>
      <c r="Q125">
        <v>1</v>
      </c>
      <c r="W125">
        <v>0</v>
      </c>
      <c r="X125">
        <v>765329465</v>
      </c>
      <c r="Y125">
        <v>0.36</v>
      </c>
      <c r="AA125">
        <v>1.66</v>
      </c>
      <c r="AB125">
        <v>0</v>
      </c>
      <c r="AC125">
        <v>0</v>
      </c>
      <c r="AD125">
        <v>0</v>
      </c>
      <c r="AE125">
        <v>1.66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0.36</v>
      </c>
      <c r="AU125" t="s">
        <v>3</v>
      </c>
      <c r="AV125">
        <v>0</v>
      </c>
      <c r="AW125">
        <v>2</v>
      </c>
      <c r="AX125">
        <v>25996858</v>
      </c>
      <c r="AY125">
        <v>1</v>
      </c>
      <c r="AZ125">
        <v>0</v>
      </c>
      <c r="BA125">
        <v>126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Y125*Source!I61</f>
        <v>0.36179999999999995</v>
      </c>
      <c r="CY125">
        <f>AA125</f>
        <v>1.66</v>
      </c>
      <c r="CZ125">
        <f>AE125</f>
        <v>1.66</v>
      </c>
      <c r="DA125">
        <f>AI125</f>
        <v>1</v>
      </c>
      <c r="DB125">
        <f>ROUND(ROUND(AT125*CZ125,2),2)</f>
        <v>0.6</v>
      </c>
      <c r="DC125">
        <f>ROUND(ROUND(AT125*AG125,2),2)</f>
        <v>0</v>
      </c>
    </row>
    <row r="126" spans="1:107" x14ac:dyDescent="0.25">
      <c r="A126">
        <f>ROW(Source!A61)</f>
        <v>61</v>
      </c>
      <c r="B126">
        <v>25996508</v>
      </c>
      <c r="C126">
        <v>25996843</v>
      </c>
      <c r="D126">
        <v>23744027</v>
      </c>
      <c r="E126">
        <v>1</v>
      </c>
      <c r="F126">
        <v>1</v>
      </c>
      <c r="G126">
        <v>1</v>
      </c>
      <c r="H126">
        <v>3</v>
      </c>
      <c r="I126" t="s">
        <v>615</v>
      </c>
      <c r="J126" t="s">
        <v>616</v>
      </c>
      <c r="K126" t="s">
        <v>617</v>
      </c>
      <c r="L126">
        <v>1348</v>
      </c>
      <c r="N126">
        <v>1009</v>
      </c>
      <c r="O126" t="s">
        <v>24</v>
      </c>
      <c r="P126" t="s">
        <v>24</v>
      </c>
      <c r="Q126">
        <v>1000</v>
      </c>
      <c r="W126">
        <v>0</v>
      </c>
      <c r="X126">
        <v>1874967075</v>
      </c>
      <c r="Y126">
        <v>6.3E-2</v>
      </c>
      <c r="AA126">
        <v>13793.15</v>
      </c>
      <c r="AB126">
        <v>0</v>
      </c>
      <c r="AC126">
        <v>0</v>
      </c>
      <c r="AD126">
        <v>0</v>
      </c>
      <c r="AE126">
        <v>13793.15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6.3E-2</v>
      </c>
      <c r="AU126" t="s">
        <v>3</v>
      </c>
      <c r="AV126">
        <v>0</v>
      </c>
      <c r="AW126">
        <v>2</v>
      </c>
      <c r="AX126">
        <v>25996859</v>
      </c>
      <c r="AY126">
        <v>1</v>
      </c>
      <c r="AZ126">
        <v>0</v>
      </c>
      <c r="BA126">
        <v>127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Y126*Source!I61</f>
        <v>6.3314999999999996E-2</v>
      </c>
      <c r="CY126">
        <f>AA126</f>
        <v>13793.15</v>
      </c>
      <c r="CZ126">
        <f>AE126</f>
        <v>13793.15</v>
      </c>
      <c r="DA126">
        <f>AI126</f>
        <v>1</v>
      </c>
      <c r="DB126">
        <f>ROUND(ROUND(AT126*CZ126,2),2)</f>
        <v>868.97</v>
      </c>
      <c r="DC126">
        <f>ROUND(ROUND(AT126*AG126,2),2)</f>
        <v>0</v>
      </c>
    </row>
    <row r="127" spans="1:107" x14ac:dyDescent="0.25">
      <c r="A127">
        <f>ROW(Source!A62)</f>
        <v>62</v>
      </c>
      <c r="B127">
        <v>25996508</v>
      </c>
      <c r="C127">
        <v>25996860</v>
      </c>
      <c r="D127">
        <v>21285306</v>
      </c>
      <c r="E127">
        <v>1</v>
      </c>
      <c r="F127">
        <v>1</v>
      </c>
      <c r="G127">
        <v>1</v>
      </c>
      <c r="H127">
        <v>1</v>
      </c>
      <c r="I127" t="s">
        <v>610</v>
      </c>
      <c r="J127" t="s">
        <v>3</v>
      </c>
      <c r="K127" t="s">
        <v>611</v>
      </c>
      <c r="L127">
        <v>1369</v>
      </c>
      <c r="N127">
        <v>1013</v>
      </c>
      <c r="O127" t="s">
        <v>457</v>
      </c>
      <c r="P127" t="s">
        <v>457</v>
      </c>
      <c r="Q127">
        <v>1</v>
      </c>
      <c r="W127">
        <v>0</v>
      </c>
      <c r="X127">
        <v>-376307463</v>
      </c>
      <c r="Y127">
        <v>79.0625</v>
      </c>
      <c r="AA127">
        <v>0</v>
      </c>
      <c r="AB127">
        <v>0</v>
      </c>
      <c r="AC127">
        <v>0</v>
      </c>
      <c r="AD127">
        <v>9.6199999999999992</v>
      </c>
      <c r="AE127">
        <v>0</v>
      </c>
      <c r="AF127">
        <v>0</v>
      </c>
      <c r="AG127">
        <v>0</v>
      </c>
      <c r="AH127">
        <v>9.6199999999999992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S127" t="s">
        <v>3</v>
      </c>
      <c r="AT127">
        <v>68.75</v>
      </c>
      <c r="AU127" t="s">
        <v>101</v>
      </c>
      <c r="AV127">
        <v>1</v>
      </c>
      <c r="AW127">
        <v>2</v>
      </c>
      <c r="AX127">
        <v>25996869</v>
      </c>
      <c r="AY127">
        <v>1</v>
      </c>
      <c r="AZ127">
        <v>0</v>
      </c>
      <c r="BA127">
        <v>128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Y127*Source!I62</f>
        <v>4.5065625000000002</v>
      </c>
      <c r="CY127">
        <f>AD127</f>
        <v>9.6199999999999992</v>
      </c>
      <c r="CZ127">
        <f>AH127</f>
        <v>9.6199999999999992</v>
      </c>
      <c r="DA127">
        <f>AL127</f>
        <v>1</v>
      </c>
      <c r="DB127">
        <f>ROUND((ROUND(AT127*CZ127,2)*1.15),2)</f>
        <v>760.59</v>
      </c>
      <c r="DC127">
        <f>ROUND((ROUND(AT127*AG127,2)*1.15),2)</f>
        <v>0</v>
      </c>
    </row>
    <row r="128" spans="1:107" x14ac:dyDescent="0.25">
      <c r="A128">
        <f>ROW(Source!A62)</f>
        <v>62</v>
      </c>
      <c r="B128">
        <v>25996508</v>
      </c>
      <c r="C128">
        <v>25996860</v>
      </c>
      <c r="D128">
        <v>121548</v>
      </c>
      <c r="E128">
        <v>1</v>
      </c>
      <c r="F128">
        <v>1</v>
      </c>
      <c r="G128">
        <v>1</v>
      </c>
      <c r="H128">
        <v>1</v>
      </c>
      <c r="I128" t="s">
        <v>29</v>
      </c>
      <c r="J128" t="s">
        <v>3</v>
      </c>
      <c r="K128" t="s">
        <v>458</v>
      </c>
      <c r="L128">
        <v>608254</v>
      </c>
      <c r="N128">
        <v>1013</v>
      </c>
      <c r="O128" t="s">
        <v>459</v>
      </c>
      <c r="P128" t="s">
        <v>459</v>
      </c>
      <c r="Q128">
        <v>1</v>
      </c>
      <c r="W128">
        <v>0</v>
      </c>
      <c r="X128">
        <v>-185737400</v>
      </c>
      <c r="Y128">
        <v>3.7499999999999999E-2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S128" t="s">
        <v>3</v>
      </c>
      <c r="AT128">
        <v>0.03</v>
      </c>
      <c r="AU128" t="s">
        <v>100</v>
      </c>
      <c r="AV128">
        <v>2</v>
      </c>
      <c r="AW128">
        <v>2</v>
      </c>
      <c r="AX128">
        <v>25996870</v>
      </c>
      <c r="AY128">
        <v>1</v>
      </c>
      <c r="AZ128">
        <v>0</v>
      </c>
      <c r="BA128">
        <v>129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Y128*Source!I62</f>
        <v>2.1375000000000001E-3</v>
      </c>
      <c r="CY128">
        <f>AD128</f>
        <v>0</v>
      </c>
      <c r="CZ128">
        <f>AH128</f>
        <v>0</v>
      </c>
      <c r="DA128">
        <f>AL128</f>
        <v>1</v>
      </c>
      <c r="DB128">
        <f>ROUND((ROUND(AT128*CZ128,2)*1.25),2)</f>
        <v>0</v>
      </c>
      <c r="DC128">
        <f>ROUND((ROUND(AT128*AG128,2)*1.25),2)</f>
        <v>0</v>
      </c>
    </row>
    <row r="129" spans="1:107" x14ac:dyDescent="0.25">
      <c r="A129">
        <f>ROW(Source!A62)</f>
        <v>62</v>
      </c>
      <c r="B129">
        <v>25996508</v>
      </c>
      <c r="C129">
        <v>25996860</v>
      </c>
      <c r="D129">
        <v>23738697</v>
      </c>
      <c r="E129">
        <v>1</v>
      </c>
      <c r="F129">
        <v>1</v>
      </c>
      <c r="G129">
        <v>1</v>
      </c>
      <c r="H129">
        <v>2</v>
      </c>
      <c r="I129" t="s">
        <v>471</v>
      </c>
      <c r="J129" t="s">
        <v>472</v>
      </c>
      <c r="K129" t="s">
        <v>473</v>
      </c>
      <c r="L129">
        <v>1368</v>
      </c>
      <c r="N129">
        <v>1011</v>
      </c>
      <c r="O129" t="s">
        <v>463</v>
      </c>
      <c r="P129" t="s">
        <v>463</v>
      </c>
      <c r="Q129">
        <v>1</v>
      </c>
      <c r="W129">
        <v>0</v>
      </c>
      <c r="X129">
        <v>-1874903301</v>
      </c>
      <c r="Y129">
        <v>3.7499999999999999E-2</v>
      </c>
      <c r="AA129">
        <v>0</v>
      </c>
      <c r="AB129">
        <v>30.87</v>
      </c>
      <c r="AC129">
        <v>13.5</v>
      </c>
      <c r="AD129">
        <v>0</v>
      </c>
      <c r="AE129">
        <v>0</v>
      </c>
      <c r="AF129">
        <v>30.87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S129" t="s">
        <v>3</v>
      </c>
      <c r="AT129">
        <v>0.03</v>
      </c>
      <c r="AU129" t="s">
        <v>100</v>
      </c>
      <c r="AV129">
        <v>0</v>
      </c>
      <c r="AW129">
        <v>2</v>
      </c>
      <c r="AX129">
        <v>25996871</v>
      </c>
      <c r="AY129">
        <v>1</v>
      </c>
      <c r="AZ129">
        <v>0</v>
      </c>
      <c r="BA129">
        <v>130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Y129*Source!I62</f>
        <v>2.1375000000000001E-3</v>
      </c>
      <c r="CY129">
        <f>AB129</f>
        <v>30.87</v>
      </c>
      <c r="CZ129">
        <f>AF129</f>
        <v>30.87</v>
      </c>
      <c r="DA129">
        <f>AJ129</f>
        <v>1</v>
      </c>
      <c r="DB129">
        <f>ROUND((ROUND(AT129*CZ129,2)*1.25),2)</f>
        <v>1.1599999999999999</v>
      </c>
      <c r="DC129">
        <f>ROUND((ROUND(AT129*AG129,2)*1.25),2)</f>
        <v>0.51</v>
      </c>
    </row>
    <row r="130" spans="1:107" x14ac:dyDescent="0.25">
      <c r="A130">
        <f>ROW(Source!A62)</f>
        <v>62</v>
      </c>
      <c r="B130">
        <v>25996508</v>
      </c>
      <c r="C130">
        <v>25996860</v>
      </c>
      <c r="D130">
        <v>23740408</v>
      </c>
      <c r="E130">
        <v>1</v>
      </c>
      <c r="F130">
        <v>1</v>
      </c>
      <c r="G130">
        <v>1</v>
      </c>
      <c r="H130">
        <v>2</v>
      </c>
      <c r="I130" t="s">
        <v>495</v>
      </c>
      <c r="J130" t="s">
        <v>496</v>
      </c>
      <c r="K130" t="s">
        <v>497</v>
      </c>
      <c r="L130">
        <v>1368</v>
      </c>
      <c r="N130">
        <v>1011</v>
      </c>
      <c r="O130" t="s">
        <v>463</v>
      </c>
      <c r="P130" t="s">
        <v>463</v>
      </c>
      <c r="Q130">
        <v>1</v>
      </c>
      <c r="W130">
        <v>0</v>
      </c>
      <c r="X130">
        <v>-663750327</v>
      </c>
      <c r="Y130">
        <v>0.25</v>
      </c>
      <c r="AA130">
        <v>0</v>
      </c>
      <c r="AB130">
        <v>86.95</v>
      </c>
      <c r="AC130">
        <v>0</v>
      </c>
      <c r="AD130">
        <v>0</v>
      </c>
      <c r="AE130">
        <v>0</v>
      </c>
      <c r="AF130">
        <v>86.95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S130" t="s">
        <v>3</v>
      </c>
      <c r="AT130">
        <v>0.2</v>
      </c>
      <c r="AU130" t="s">
        <v>100</v>
      </c>
      <c r="AV130">
        <v>0</v>
      </c>
      <c r="AW130">
        <v>2</v>
      </c>
      <c r="AX130">
        <v>25996872</v>
      </c>
      <c r="AY130">
        <v>1</v>
      </c>
      <c r="AZ130">
        <v>0</v>
      </c>
      <c r="BA130">
        <v>131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Y130*Source!I62</f>
        <v>1.4250000000000001E-2</v>
      </c>
      <c r="CY130">
        <f>AB130</f>
        <v>86.95</v>
      </c>
      <c r="CZ130">
        <f>AF130</f>
        <v>86.95</v>
      </c>
      <c r="DA130">
        <f>AJ130</f>
        <v>1</v>
      </c>
      <c r="DB130">
        <f>ROUND((ROUND(AT130*CZ130,2)*1.25),2)</f>
        <v>21.74</v>
      </c>
      <c r="DC130">
        <f>ROUND((ROUND(AT130*AG130,2)*1.25),2)</f>
        <v>0</v>
      </c>
    </row>
    <row r="131" spans="1:107" x14ac:dyDescent="0.25">
      <c r="A131">
        <f>ROW(Source!A62)</f>
        <v>62</v>
      </c>
      <c r="B131">
        <v>25996508</v>
      </c>
      <c r="C131">
        <v>25996860</v>
      </c>
      <c r="D131">
        <v>23741713</v>
      </c>
      <c r="E131">
        <v>1</v>
      </c>
      <c r="F131">
        <v>1</v>
      </c>
      <c r="G131">
        <v>1</v>
      </c>
      <c r="H131">
        <v>3</v>
      </c>
      <c r="I131" t="s">
        <v>612</v>
      </c>
      <c r="J131" t="s">
        <v>613</v>
      </c>
      <c r="K131" t="s">
        <v>614</v>
      </c>
      <c r="L131">
        <v>1327</v>
      </c>
      <c r="N131">
        <v>1005</v>
      </c>
      <c r="O131" t="s">
        <v>111</v>
      </c>
      <c r="P131" t="s">
        <v>111</v>
      </c>
      <c r="Q131">
        <v>1</v>
      </c>
      <c r="W131">
        <v>0</v>
      </c>
      <c r="X131">
        <v>1963945026</v>
      </c>
      <c r="Y131">
        <v>0.88</v>
      </c>
      <c r="AA131">
        <v>63.8</v>
      </c>
      <c r="AB131">
        <v>0</v>
      </c>
      <c r="AC131">
        <v>0</v>
      </c>
      <c r="AD131">
        <v>0</v>
      </c>
      <c r="AE131">
        <v>63.8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0.88</v>
      </c>
      <c r="AU131" t="s">
        <v>3</v>
      </c>
      <c r="AV131">
        <v>0</v>
      </c>
      <c r="AW131">
        <v>2</v>
      </c>
      <c r="AX131">
        <v>25996873</v>
      </c>
      <c r="AY131">
        <v>1</v>
      </c>
      <c r="AZ131">
        <v>0</v>
      </c>
      <c r="BA131">
        <v>132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Y131*Source!I62</f>
        <v>5.0160000000000003E-2</v>
      </c>
      <c r="CY131">
        <f>AA131</f>
        <v>63.8</v>
      </c>
      <c r="CZ131">
        <f>AE131</f>
        <v>63.8</v>
      </c>
      <c r="DA131">
        <f>AI131</f>
        <v>1</v>
      </c>
      <c r="DB131">
        <f>ROUND(ROUND(AT131*CZ131,2),2)</f>
        <v>56.14</v>
      </c>
      <c r="DC131">
        <f>ROUND(ROUND(AT131*AG131,2),2)</f>
        <v>0</v>
      </c>
    </row>
    <row r="132" spans="1:107" x14ac:dyDescent="0.25">
      <c r="A132">
        <f>ROW(Source!A62)</f>
        <v>62</v>
      </c>
      <c r="B132">
        <v>25996508</v>
      </c>
      <c r="C132">
        <v>25996860</v>
      </c>
      <c r="D132">
        <v>23743413</v>
      </c>
      <c r="E132">
        <v>1</v>
      </c>
      <c r="F132">
        <v>1</v>
      </c>
      <c r="G132">
        <v>1</v>
      </c>
      <c r="H132">
        <v>3</v>
      </c>
      <c r="I132" t="s">
        <v>595</v>
      </c>
      <c r="J132" t="s">
        <v>596</v>
      </c>
      <c r="K132" t="s">
        <v>597</v>
      </c>
      <c r="L132">
        <v>1348</v>
      </c>
      <c r="N132">
        <v>1009</v>
      </c>
      <c r="O132" t="s">
        <v>24</v>
      </c>
      <c r="P132" t="s">
        <v>24</v>
      </c>
      <c r="Q132">
        <v>1000</v>
      </c>
      <c r="W132">
        <v>0</v>
      </c>
      <c r="X132">
        <v>1393128229</v>
      </c>
      <c r="Y132">
        <v>7.9000000000000001E-2</v>
      </c>
      <c r="AA132">
        <v>4141.74</v>
      </c>
      <c r="AB132">
        <v>0</v>
      </c>
      <c r="AC132">
        <v>0</v>
      </c>
      <c r="AD132">
        <v>0</v>
      </c>
      <c r="AE132">
        <v>4141.74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7.9000000000000001E-2</v>
      </c>
      <c r="AU132" t="s">
        <v>3</v>
      </c>
      <c r="AV132">
        <v>0</v>
      </c>
      <c r="AW132">
        <v>2</v>
      </c>
      <c r="AX132">
        <v>25996874</v>
      </c>
      <c r="AY132">
        <v>1</v>
      </c>
      <c r="AZ132">
        <v>0</v>
      </c>
      <c r="BA132">
        <v>133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Y132*Source!I62</f>
        <v>4.5030000000000001E-3</v>
      </c>
      <c r="CY132">
        <f>AA132</f>
        <v>4141.74</v>
      </c>
      <c r="CZ132">
        <f>AE132</f>
        <v>4141.74</v>
      </c>
      <c r="DA132">
        <f>AI132</f>
        <v>1</v>
      </c>
      <c r="DB132">
        <f>ROUND(ROUND(AT132*CZ132,2),2)</f>
        <v>327.2</v>
      </c>
      <c r="DC132">
        <f>ROUND(ROUND(AT132*AG132,2),2)</f>
        <v>0</v>
      </c>
    </row>
    <row r="133" spans="1:107" x14ac:dyDescent="0.25">
      <c r="A133">
        <f>ROW(Source!A62)</f>
        <v>62</v>
      </c>
      <c r="B133">
        <v>25996508</v>
      </c>
      <c r="C133">
        <v>25996860</v>
      </c>
      <c r="D133">
        <v>23741724</v>
      </c>
      <c r="E133">
        <v>1</v>
      </c>
      <c r="F133">
        <v>1</v>
      </c>
      <c r="G133">
        <v>1</v>
      </c>
      <c r="H133">
        <v>3</v>
      </c>
      <c r="I133" t="s">
        <v>598</v>
      </c>
      <c r="J133" t="s">
        <v>599</v>
      </c>
      <c r="K133" t="s">
        <v>600</v>
      </c>
      <c r="L133">
        <v>1346</v>
      </c>
      <c r="N133">
        <v>1009</v>
      </c>
      <c r="O133" t="s">
        <v>155</v>
      </c>
      <c r="P133" t="s">
        <v>155</v>
      </c>
      <c r="Q133">
        <v>1</v>
      </c>
      <c r="W133">
        <v>0</v>
      </c>
      <c r="X133">
        <v>765329465</v>
      </c>
      <c r="Y133">
        <v>0.36</v>
      </c>
      <c r="AA133">
        <v>1.66</v>
      </c>
      <c r="AB133">
        <v>0</v>
      </c>
      <c r="AC133">
        <v>0</v>
      </c>
      <c r="AD133">
        <v>0</v>
      </c>
      <c r="AE133">
        <v>1.66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0.36</v>
      </c>
      <c r="AU133" t="s">
        <v>3</v>
      </c>
      <c r="AV133">
        <v>0</v>
      </c>
      <c r="AW133">
        <v>2</v>
      </c>
      <c r="AX133">
        <v>25996875</v>
      </c>
      <c r="AY133">
        <v>1</v>
      </c>
      <c r="AZ133">
        <v>0</v>
      </c>
      <c r="BA133">
        <v>134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Y133*Source!I62</f>
        <v>2.052E-2</v>
      </c>
      <c r="CY133">
        <f>AA133</f>
        <v>1.66</v>
      </c>
      <c r="CZ133">
        <f>AE133</f>
        <v>1.66</v>
      </c>
      <c r="DA133">
        <f>AI133</f>
        <v>1</v>
      </c>
      <c r="DB133">
        <f>ROUND(ROUND(AT133*CZ133,2),2)</f>
        <v>0.6</v>
      </c>
      <c r="DC133">
        <f>ROUND(ROUND(AT133*AG133,2),2)</f>
        <v>0</v>
      </c>
    </row>
    <row r="134" spans="1:107" x14ac:dyDescent="0.25">
      <c r="A134">
        <f>ROW(Source!A62)</f>
        <v>62</v>
      </c>
      <c r="B134">
        <v>25996508</v>
      </c>
      <c r="C134">
        <v>25996860</v>
      </c>
      <c r="D134">
        <v>23744027</v>
      </c>
      <c r="E134">
        <v>1</v>
      </c>
      <c r="F134">
        <v>1</v>
      </c>
      <c r="G134">
        <v>1</v>
      </c>
      <c r="H134">
        <v>3</v>
      </c>
      <c r="I134" t="s">
        <v>615</v>
      </c>
      <c r="J134" t="s">
        <v>616</v>
      </c>
      <c r="K134" t="s">
        <v>617</v>
      </c>
      <c r="L134">
        <v>1348</v>
      </c>
      <c r="N134">
        <v>1009</v>
      </c>
      <c r="O134" t="s">
        <v>24</v>
      </c>
      <c r="P134" t="s">
        <v>24</v>
      </c>
      <c r="Q134">
        <v>1000</v>
      </c>
      <c r="W134">
        <v>0</v>
      </c>
      <c r="X134">
        <v>1874967075</v>
      </c>
      <c r="Y134">
        <v>6.3E-2</v>
      </c>
      <c r="AA134">
        <v>13793.15</v>
      </c>
      <c r="AB134">
        <v>0</v>
      </c>
      <c r="AC134">
        <v>0</v>
      </c>
      <c r="AD134">
        <v>0</v>
      </c>
      <c r="AE134">
        <v>13793.15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6.3E-2</v>
      </c>
      <c r="AU134" t="s">
        <v>3</v>
      </c>
      <c r="AV134">
        <v>0</v>
      </c>
      <c r="AW134">
        <v>2</v>
      </c>
      <c r="AX134">
        <v>25996876</v>
      </c>
      <c r="AY134">
        <v>1</v>
      </c>
      <c r="AZ134">
        <v>0</v>
      </c>
      <c r="BA134">
        <v>135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Y134*Source!I62</f>
        <v>3.591E-3</v>
      </c>
      <c r="CY134">
        <f>AA134</f>
        <v>13793.15</v>
      </c>
      <c r="CZ134">
        <f>AE134</f>
        <v>13793.15</v>
      </c>
      <c r="DA134">
        <f>AI134</f>
        <v>1</v>
      </c>
      <c r="DB134">
        <f>ROUND(ROUND(AT134*CZ134,2),2)</f>
        <v>868.97</v>
      </c>
      <c r="DC134">
        <f>ROUND(ROUND(AT134*AG134,2),2)</f>
        <v>0</v>
      </c>
    </row>
    <row r="135" spans="1:107" x14ac:dyDescent="0.25">
      <c r="A135">
        <f>ROW(Source!A63)</f>
        <v>63</v>
      </c>
      <c r="B135">
        <v>25996508</v>
      </c>
      <c r="C135">
        <v>25996877</v>
      </c>
      <c r="D135">
        <v>21279245</v>
      </c>
      <c r="E135">
        <v>1</v>
      </c>
      <c r="F135">
        <v>1</v>
      </c>
      <c r="G135">
        <v>1</v>
      </c>
      <c r="H135">
        <v>1</v>
      </c>
      <c r="I135" t="s">
        <v>618</v>
      </c>
      <c r="J135" t="s">
        <v>3</v>
      </c>
      <c r="K135" t="s">
        <v>619</v>
      </c>
      <c r="L135">
        <v>1369</v>
      </c>
      <c r="N135">
        <v>1013</v>
      </c>
      <c r="O135" t="s">
        <v>457</v>
      </c>
      <c r="P135" t="s">
        <v>457</v>
      </c>
      <c r="Q135">
        <v>1</v>
      </c>
      <c r="W135">
        <v>0</v>
      </c>
      <c r="X135">
        <v>-829316058</v>
      </c>
      <c r="Y135">
        <v>117.82899999999998</v>
      </c>
      <c r="AA135">
        <v>0</v>
      </c>
      <c r="AB135">
        <v>0</v>
      </c>
      <c r="AC135">
        <v>0</v>
      </c>
      <c r="AD135">
        <v>9.4</v>
      </c>
      <c r="AE135">
        <v>0</v>
      </c>
      <c r="AF135">
        <v>0</v>
      </c>
      <c r="AG135">
        <v>0</v>
      </c>
      <c r="AH135">
        <v>9.4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3</v>
      </c>
      <c r="AT135">
        <v>102.46</v>
      </c>
      <c r="AU135" t="s">
        <v>101</v>
      </c>
      <c r="AV135">
        <v>1</v>
      </c>
      <c r="AW135">
        <v>2</v>
      </c>
      <c r="AX135">
        <v>25996884</v>
      </c>
      <c r="AY135">
        <v>1</v>
      </c>
      <c r="AZ135">
        <v>0</v>
      </c>
      <c r="BA135">
        <v>136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Y135*Source!I63</f>
        <v>59.739302999999992</v>
      </c>
      <c r="CY135">
        <f>AD135</f>
        <v>9.4</v>
      </c>
      <c r="CZ135">
        <f>AH135</f>
        <v>9.4</v>
      </c>
      <c r="DA135">
        <f>AL135</f>
        <v>1</v>
      </c>
      <c r="DB135">
        <f>ROUND((ROUND(AT135*CZ135,2)*1.15),2)</f>
        <v>1107.5899999999999</v>
      </c>
      <c r="DC135">
        <f>ROUND((ROUND(AT135*AG135,2)*1.15),2)</f>
        <v>0</v>
      </c>
    </row>
    <row r="136" spans="1:107" x14ac:dyDescent="0.25">
      <c r="A136">
        <f>ROW(Source!A63)</f>
        <v>63</v>
      </c>
      <c r="B136">
        <v>25996508</v>
      </c>
      <c r="C136">
        <v>25996877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29</v>
      </c>
      <c r="J136" t="s">
        <v>3</v>
      </c>
      <c r="K136" t="s">
        <v>458</v>
      </c>
      <c r="L136">
        <v>608254</v>
      </c>
      <c r="N136">
        <v>1013</v>
      </c>
      <c r="O136" t="s">
        <v>459</v>
      </c>
      <c r="P136" t="s">
        <v>459</v>
      </c>
      <c r="Q136">
        <v>1</v>
      </c>
      <c r="W136">
        <v>0</v>
      </c>
      <c r="X136">
        <v>-185737400</v>
      </c>
      <c r="Y136">
        <v>0.95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3</v>
      </c>
      <c r="AT136">
        <v>0.76</v>
      </c>
      <c r="AU136" t="s">
        <v>100</v>
      </c>
      <c r="AV136">
        <v>2</v>
      </c>
      <c r="AW136">
        <v>2</v>
      </c>
      <c r="AX136">
        <v>25996885</v>
      </c>
      <c r="AY136">
        <v>1</v>
      </c>
      <c r="AZ136">
        <v>0</v>
      </c>
      <c r="BA136">
        <v>137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Y136*Source!I63</f>
        <v>0.48164999999999997</v>
      </c>
      <c r="CY136">
        <f>AD136</f>
        <v>0</v>
      </c>
      <c r="CZ136">
        <f>AH136</f>
        <v>0</v>
      </c>
      <c r="DA136">
        <f>AL136</f>
        <v>1</v>
      </c>
      <c r="DB136">
        <f>ROUND((ROUND(AT136*CZ136,2)*1.25),2)</f>
        <v>0</v>
      </c>
      <c r="DC136">
        <f>ROUND((ROUND(AT136*AG136,2)*1.25),2)</f>
        <v>0</v>
      </c>
    </row>
    <row r="137" spans="1:107" x14ac:dyDescent="0.25">
      <c r="A137">
        <f>ROW(Source!A63)</f>
        <v>63</v>
      </c>
      <c r="B137">
        <v>25996508</v>
      </c>
      <c r="C137">
        <v>25996877</v>
      </c>
      <c r="D137">
        <v>23738697</v>
      </c>
      <c r="E137">
        <v>1</v>
      </c>
      <c r="F137">
        <v>1</v>
      </c>
      <c r="G137">
        <v>1</v>
      </c>
      <c r="H137">
        <v>2</v>
      </c>
      <c r="I137" t="s">
        <v>471</v>
      </c>
      <c r="J137" t="s">
        <v>472</v>
      </c>
      <c r="K137" t="s">
        <v>473</v>
      </c>
      <c r="L137">
        <v>1368</v>
      </c>
      <c r="N137">
        <v>1011</v>
      </c>
      <c r="O137" t="s">
        <v>463</v>
      </c>
      <c r="P137" t="s">
        <v>463</v>
      </c>
      <c r="Q137">
        <v>1</v>
      </c>
      <c r="W137">
        <v>0</v>
      </c>
      <c r="X137">
        <v>-1874903301</v>
      </c>
      <c r="Y137">
        <v>0.95</v>
      </c>
      <c r="AA137">
        <v>0</v>
      </c>
      <c r="AB137">
        <v>30.87</v>
      </c>
      <c r="AC137">
        <v>13.5</v>
      </c>
      <c r="AD137">
        <v>0</v>
      </c>
      <c r="AE137">
        <v>0</v>
      </c>
      <c r="AF137">
        <v>30.87</v>
      </c>
      <c r="AG137">
        <v>13.5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3</v>
      </c>
      <c r="AT137">
        <v>0.76</v>
      </c>
      <c r="AU137" t="s">
        <v>100</v>
      </c>
      <c r="AV137">
        <v>0</v>
      </c>
      <c r="AW137">
        <v>2</v>
      </c>
      <c r="AX137">
        <v>25996886</v>
      </c>
      <c r="AY137">
        <v>1</v>
      </c>
      <c r="AZ137">
        <v>0</v>
      </c>
      <c r="BA137">
        <v>138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Y137*Source!I63</f>
        <v>0.48164999999999997</v>
      </c>
      <c r="CY137">
        <f>AB137</f>
        <v>30.87</v>
      </c>
      <c r="CZ137">
        <f>AF137</f>
        <v>30.87</v>
      </c>
      <c r="DA137">
        <f>AJ137</f>
        <v>1</v>
      </c>
      <c r="DB137">
        <f>ROUND((ROUND(AT137*CZ137,2)*1.25),2)</f>
        <v>29.33</v>
      </c>
      <c r="DC137">
        <f>ROUND((ROUND(AT137*AG137,2)*1.25),2)</f>
        <v>12.83</v>
      </c>
    </row>
    <row r="138" spans="1:107" x14ac:dyDescent="0.25">
      <c r="A138">
        <f>ROW(Source!A63)</f>
        <v>63</v>
      </c>
      <c r="B138">
        <v>25996508</v>
      </c>
      <c r="C138">
        <v>25996877</v>
      </c>
      <c r="D138">
        <v>23740095</v>
      </c>
      <c r="E138">
        <v>1</v>
      </c>
      <c r="F138">
        <v>1</v>
      </c>
      <c r="G138">
        <v>1</v>
      </c>
      <c r="H138">
        <v>2</v>
      </c>
      <c r="I138" t="s">
        <v>620</v>
      </c>
      <c r="J138" t="s">
        <v>621</v>
      </c>
      <c r="K138" t="s">
        <v>622</v>
      </c>
      <c r="L138">
        <v>1368</v>
      </c>
      <c r="N138">
        <v>1011</v>
      </c>
      <c r="O138" t="s">
        <v>463</v>
      </c>
      <c r="P138" t="s">
        <v>463</v>
      </c>
      <c r="Q138">
        <v>1</v>
      </c>
      <c r="W138">
        <v>0</v>
      </c>
      <c r="X138">
        <v>655679632</v>
      </c>
      <c r="Y138">
        <v>6.6875</v>
      </c>
      <c r="AA138">
        <v>0</v>
      </c>
      <c r="AB138">
        <v>5.46</v>
      </c>
      <c r="AC138">
        <v>0</v>
      </c>
      <c r="AD138">
        <v>0</v>
      </c>
      <c r="AE138">
        <v>0</v>
      </c>
      <c r="AF138">
        <v>5.46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</v>
      </c>
      <c r="AT138">
        <v>5.35</v>
      </c>
      <c r="AU138" t="s">
        <v>100</v>
      </c>
      <c r="AV138">
        <v>0</v>
      </c>
      <c r="AW138">
        <v>2</v>
      </c>
      <c r="AX138">
        <v>25996887</v>
      </c>
      <c r="AY138">
        <v>1</v>
      </c>
      <c r="AZ138">
        <v>0</v>
      </c>
      <c r="BA138">
        <v>139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Y138*Source!I63</f>
        <v>3.3905625000000001</v>
      </c>
      <c r="CY138">
        <f>AB138</f>
        <v>5.46</v>
      </c>
      <c r="CZ138">
        <f>AF138</f>
        <v>5.46</v>
      </c>
      <c r="DA138">
        <f>AJ138</f>
        <v>1</v>
      </c>
      <c r="DB138">
        <f>ROUND((ROUND(AT138*CZ138,2)*1.25),2)</f>
        <v>36.51</v>
      </c>
      <c r="DC138">
        <f>ROUND((ROUND(AT138*AG138,2)*1.25),2)</f>
        <v>0</v>
      </c>
    </row>
    <row r="139" spans="1:107" x14ac:dyDescent="0.25">
      <c r="A139">
        <f>ROW(Source!A63)</f>
        <v>63</v>
      </c>
      <c r="B139">
        <v>25996508</v>
      </c>
      <c r="C139">
        <v>25996877</v>
      </c>
      <c r="D139">
        <v>23740408</v>
      </c>
      <c r="E139">
        <v>1</v>
      </c>
      <c r="F139">
        <v>1</v>
      </c>
      <c r="G139">
        <v>1</v>
      </c>
      <c r="H139">
        <v>2</v>
      </c>
      <c r="I139" t="s">
        <v>495</v>
      </c>
      <c r="J139" t="s">
        <v>496</v>
      </c>
      <c r="K139" t="s">
        <v>497</v>
      </c>
      <c r="L139">
        <v>1368</v>
      </c>
      <c r="N139">
        <v>1011</v>
      </c>
      <c r="O139" t="s">
        <v>463</v>
      </c>
      <c r="P139" t="s">
        <v>463</v>
      </c>
      <c r="Q139">
        <v>1</v>
      </c>
      <c r="W139">
        <v>0</v>
      </c>
      <c r="X139">
        <v>-663750327</v>
      </c>
      <c r="Y139">
        <v>5.7249999999999996</v>
      </c>
      <c r="AA139">
        <v>0</v>
      </c>
      <c r="AB139">
        <v>86.95</v>
      </c>
      <c r="AC139">
        <v>0</v>
      </c>
      <c r="AD139">
        <v>0</v>
      </c>
      <c r="AE139">
        <v>0</v>
      </c>
      <c r="AF139">
        <v>86.95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3</v>
      </c>
      <c r="AT139">
        <v>4.58</v>
      </c>
      <c r="AU139" t="s">
        <v>100</v>
      </c>
      <c r="AV139">
        <v>0</v>
      </c>
      <c r="AW139">
        <v>2</v>
      </c>
      <c r="AX139">
        <v>25996888</v>
      </c>
      <c r="AY139">
        <v>1</v>
      </c>
      <c r="AZ139">
        <v>0</v>
      </c>
      <c r="BA139">
        <v>140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Y139*Source!I63</f>
        <v>2.9025749999999997</v>
      </c>
      <c r="CY139">
        <f>AB139</f>
        <v>86.95</v>
      </c>
      <c r="CZ139">
        <f>AF139</f>
        <v>86.95</v>
      </c>
      <c r="DA139">
        <f>AJ139</f>
        <v>1</v>
      </c>
      <c r="DB139">
        <f>ROUND((ROUND(AT139*CZ139,2)*1.25),2)</f>
        <v>497.79</v>
      </c>
      <c r="DC139">
        <f>ROUND((ROUND(AT139*AG139,2)*1.25),2)</f>
        <v>0</v>
      </c>
    </row>
    <row r="140" spans="1:107" x14ac:dyDescent="0.25">
      <c r="A140">
        <f>ROW(Source!A63)</f>
        <v>63</v>
      </c>
      <c r="B140">
        <v>25996508</v>
      </c>
      <c r="C140">
        <v>25996877</v>
      </c>
      <c r="D140">
        <v>23743302</v>
      </c>
      <c r="E140">
        <v>1</v>
      </c>
      <c r="F140">
        <v>1</v>
      </c>
      <c r="G140">
        <v>1</v>
      </c>
      <c r="H140">
        <v>3</v>
      </c>
      <c r="I140" t="s">
        <v>623</v>
      </c>
      <c r="J140" t="s">
        <v>624</v>
      </c>
      <c r="K140" t="s">
        <v>625</v>
      </c>
      <c r="L140">
        <v>1327</v>
      </c>
      <c r="N140">
        <v>1005</v>
      </c>
      <c r="O140" t="s">
        <v>111</v>
      </c>
      <c r="P140" t="s">
        <v>111</v>
      </c>
      <c r="Q140">
        <v>1</v>
      </c>
      <c r="W140">
        <v>0</v>
      </c>
      <c r="X140">
        <v>-1743171550</v>
      </c>
      <c r="Y140">
        <v>103</v>
      </c>
      <c r="AA140">
        <v>61.64</v>
      </c>
      <c r="AB140">
        <v>0</v>
      </c>
      <c r="AC140">
        <v>0</v>
      </c>
      <c r="AD140">
        <v>0</v>
      </c>
      <c r="AE140">
        <v>61.64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103</v>
      </c>
      <c r="AU140" t="s">
        <v>3</v>
      </c>
      <c r="AV140">
        <v>0</v>
      </c>
      <c r="AW140">
        <v>2</v>
      </c>
      <c r="AX140">
        <v>25996889</v>
      </c>
      <c r="AY140">
        <v>1</v>
      </c>
      <c r="AZ140">
        <v>0</v>
      </c>
      <c r="BA140">
        <v>141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Y140*Source!I63</f>
        <v>52.221000000000004</v>
      </c>
      <c r="CY140">
        <f>AA140</f>
        <v>61.64</v>
      </c>
      <c r="CZ140">
        <f>AE140</f>
        <v>61.64</v>
      </c>
      <c r="DA140">
        <f>AI140</f>
        <v>1</v>
      </c>
      <c r="DB140">
        <f>ROUND(ROUND(AT140*CZ140,2),2)</f>
        <v>6348.92</v>
      </c>
      <c r="DC140">
        <f>ROUND(ROUND(AT140*AG140,2),2)</f>
        <v>0</v>
      </c>
    </row>
    <row r="141" spans="1:107" x14ac:dyDescent="0.25">
      <c r="A141">
        <f>ROW(Source!A64)</f>
        <v>64</v>
      </c>
      <c r="B141">
        <v>25996508</v>
      </c>
      <c r="C141">
        <v>25996890</v>
      </c>
      <c r="D141">
        <v>21285306</v>
      </c>
      <c r="E141">
        <v>1</v>
      </c>
      <c r="F141">
        <v>1</v>
      </c>
      <c r="G141">
        <v>1</v>
      </c>
      <c r="H141">
        <v>1</v>
      </c>
      <c r="I141" t="s">
        <v>610</v>
      </c>
      <c r="J141" t="s">
        <v>3</v>
      </c>
      <c r="K141" t="s">
        <v>611</v>
      </c>
      <c r="L141">
        <v>1369</v>
      </c>
      <c r="N141">
        <v>1013</v>
      </c>
      <c r="O141" t="s">
        <v>457</v>
      </c>
      <c r="P141" t="s">
        <v>457</v>
      </c>
      <c r="Q141">
        <v>1</v>
      </c>
      <c r="W141">
        <v>0</v>
      </c>
      <c r="X141">
        <v>-376307463</v>
      </c>
      <c r="Y141">
        <v>64.262</v>
      </c>
      <c r="AA141">
        <v>0</v>
      </c>
      <c r="AB141">
        <v>0</v>
      </c>
      <c r="AC141">
        <v>0</v>
      </c>
      <c r="AD141">
        <v>9.6199999999999992</v>
      </c>
      <c r="AE141">
        <v>0</v>
      </c>
      <c r="AF141">
        <v>0</v>
      </c>
      <c r="AG141">
        <v>0</v>
      </c>
      <c r="AH141">
        <v>9.6199999999999992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3</v>
      </c>
      <c r="AT141">
        <v>55.88</v>
      </c>
      <c r="AU141" t="s">
        <v>101</v>
      </c>
      <c r="AV141">
        <v>1</v>
      </c>
      <c r="AW141">
        <v>2</v>
      </c>
      <c r="AX141">
        <v>25996899</v>
      </c>
      <c r="AY141">
        <v>1</v>
      </c>
      <c r="AZ141">
        <v>0</v>
      </c>
      <c r="BA141">
        <v>142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Y141*Source!I64</f>
        <v>32.580834000000003</v>
      </c>
      <c r="CY141">
        <f>AD141</f>
        <v>9.6199999999999992</v>
      </c>
      <c r="CZ141">
        <f>AH141</f>
        <v>9.6199999999999992</v>
      </c>
      <c r="DA141">
        <f>AL141</f>
        <v>1</v>
      </c>
      <c r="DB141">
        <f>ROUND((ROUND(AT141*CZ141,2)*1.15),2)</f>
        <v>618.21</v>
      </c>
      <c r="DC141">
        <f>ROUND((ROUND(AT141*AG141,2)*1.15),2)</f>
        <v>0</v>
      </c>
    </row>
    <row r="142" spans="1:107" x14ac:dyDescent="0.25">
      <c r="A142">
        <f>ROW(Source!A64)</f>
        <v>64</v>
      </c>
      <c r="B142">
        <v>25996508</v>
      </c>
      <c r="C142">
        <v>25996890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29</v>
      </c>
      <c r="J142" t="s">
        <v>3</v>
      </c>
      <c r="K142" t="s">
        <v>458</v>
      </c>
      <c r="L142">
        <v>608254</v>
      </c>
      <c r="N142">
        <v>1013</v>
      </c>
      <c r="O142" t="s">
        <v>459</v>
      </c>
      <c r="P142" t="s">
        <v>459</v>
      </c>
      <c r="Q142">
        <v>1</v>
      </c>
      <c r="W142">
        <v>0</v>
      </c>
      <c r="X142">
        <v>-185737400</v>
      </c>
      <c r="Y142">
        <v>2.5000000000000001E-2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</v>
      </c>
      <c r="AT142">
        <v>0.02</v>
      </c>
      <c r="AU142" t="s">
        <v>100</v>
      </c>
      <c r="AV142">
        <v>2</v>
      </c>
      <c r="AW142">
        <v>2</v>
      </c>
      <c r="AX142">
        <v>25996900</v>
      </c>
      <c r="AY142">
        <v>1</v>
      </c>
      <c r="AZ142">
        <v>0</v>
      </c>
      <c r="BA142">
        <v>143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Y142*Source!I64</f>
        <v>1.2675000000000001E-2</v>
      </c>
      <c r="CY142">
        <f>AD142</f>
        <v>0</v>
      </c>
      <c r="CZ142">
        <f>AH142</f>
        <v>0</v>
      </c>
      <c r="DA142">
        <f>AL142</f>
        <v>1</v>
      </c>
      <c r="DB142">
        <f>ROUND((ROUND(AT142*CZ142,2)*1.25),2)</f>
        <v>0</v>
      </c>
      <c r="DC142">
        <f>ROUND((ROUND(AT142*AG142,2)*1.25),2)</f>
        <v>0</v>
      </c>
    </row>
    <row r="143" spans="1:107" x14ac:dyDescent="0.25">
      <c r="A143">
        <f>ROW(Source!A64)</f>
        <v>64</v>
      </c>
      <c r="B143">
        <v>25996508</v>
      </c>
      <c r="C143">
        <v>25996890</v>
      </c>
      <c r="D143">
        <v>23738697</v>
      </c>
      <c r="E143">
        <v>1</v>
      </c>
      <c r="F143">
        <v>1</v>
      </c>
      <c r="G143">
        <v>1</v>
      </c>
      <c r="H143">
        <v>2</v>
      </c>
      <c r="I143" t="s">
        <v>471</v>
      </c>
      <c r="J143" t="s">
        <v>472</v>
      </c>
      <c r="K143" t="s">
        <v>473</v>
      </c>
      <c r="L143">
        <v>1368</v>
      </c>
      <c r="N143">
        <v>1011</v>
      </c>
      <c r="O143" t="s">
        <v>463</v>
      </c>
      <c r="P143" t="s">
        <v>463</v>
      </c>
      <c r="Q143">
        <v>1</v>
      </c>
      <c r="W143">
        <v>0</v>
      </c>
      <c r="X143">
        <v>-1874903301</v>
      </c>
      <c r="Y143">
        <v>2.5000000000000001E-2</v>
      </c>
      <c r="AA143">
        <v>0</v>
      </c>
      <c r="AB143">
        <v>30.87</v>
      </c>
      <c r="AC143">
        <v>13.5</v>
      </c>
      <c r="AD143">
        <v>0</v>
      </c>
      <c r="AE143">
        <v>0</v>
      </c>
      <c r="AF143">
        <v>30.87</v>
      </c>
      <c r="AG143">
        <v>13.5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S143" t="s">
        <v>3</v>
      </c>
      <c r="AT143">
        <v>0.02</v>
      </c>
      <c r="AU143" t="s">
        <v>100</v>
      </c>
      <c r="AV143">
        <v>0</v>
      </c>
      <c r="AW143">
        <v>2</v>
      </c>
      <c r="AX143">
        <v>25996901</v>
      </c>
      <c r="AY143">
        <v>1</v>
      </c>
      <c r="AZ143">
        <v>0</v>
      </c>
      <c r="BA143">
        <v>144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Y143*Source!I64</f>
        <v>1.2675000000000001E-2</v>
      </c>
      <c r="CY143">
        <f>AB143</f>
        <v>30.87</v>
      </c>
      <c r="CZ143">
        <f>AF143</f>
        <v>30.87</v>
      </c>
      <c r="DA143">
        <f>AJ143</f>
        <v>1</v>
      </c>
      <c r="DB143">
        <f>ROUND((ROUND(AT143*CZ143,2)*1.25),2)</f>
        <v>0.78</v>
      </c>
      <c r="DC143">
        <f>ROUND((ROUND(AT143*AG143,2)*1.25),2)</f>
        <v>0.34</v>
      </c>
    </row>
    <row r="144" spans="1:107" x14ac:dyDescent="0.25">
      <c r="A144">
        <f>ROW(Source!A64)</f>
        <v>64</v>
      </c>
      <c r="B144">
        <v>25996508</v>
      </c>
      <c r="C144">
        <v>25996890</v>
      </c>
      <c r="D144">
        <v>23740408</v>
      </c>
      <c r="E144">
        <v>1</v>
      </c>
      <c r="F144">
        <v>1</v>
      </c>
      <c r="G144">
        <v>1</v>
      </c>
      <c r="H144">
        <v>2</v>
      </c>
      <c r="I144" t="s">
        <v>495</v>
      </c>
      <c r="J144" t="s">
        <v>496</v>
      </c>
      <c r="K144" t="s">
        <v>497</v>
      </c>
      <c r="L144">
        <v>1368</v>
      </c>
      <c r="N144">
        <v>1011</v>
      </c>
      <c r="O144" t="s">
        <v>463</v>
      </c>
      <c r="P144" t="s">
        <v>463</v>
      </c>
      <c r="Q144">
        <v>1</v>
      </c>
      <c r="W144">
        <v>0</v>
      </c>
      <c r="X144">
        <v>-663750327</v>
      </c>
      <c r="Y144">
        <v>0.17500000000000002</v>
      </c>
      <c r="AA144">
        <v>0</v>
      </c>
      <c r="AB144">
        <v>86.95</v>
      </c>
      <c r="AC144">
        <v>0</v>
      </c>
      <c r="AD144">
        <v>0</v>
      </c>
      <c r="AE144">
        <v>0</v>
      </c>
      <c r="AF144">
        <v>86.95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S144" t="s">
        <v>3</v>
      </c>
      <c r="AT144">
        <v>0.14000000000000001</v>
      </c>
      <c r="AU144" t="s">
        <v>100</v>
      </c>
      <c r="AV144">
        <v>0</v>
      </c>
      <c r="AW144">
        <v>2</v>
      </c>
      <c r="AX144">
        <v>25996902</v>
      </c>
      <c r="AY144">
        <v>1</v>
      </c>
      <c r="AZ144">
        <v>0</v>
      </c>
      <c r="BA144">
        <v>145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Y144*Source!I64</f>
        <v>8.8725000000000012E-2</v>
      </c>
      <c r="CY144">
        <f>AB144</f>
        <v>86.95</v>
      </c>
      <c r="CZ144">
        <f>AF144</f>
        <v>86.95</v>
      </c>
      <c r="DA144">
        <f>AJ144</f>
        <v>1</v>
      </c>
      <c r="DB144">
        <f>ROUND((ROUND(AT144*CZ144,2)*1.25),2)</f>
        <v>15.21</v>
      </c>
      <c r="DC144">
        <f>ROUND((ROUND(AT144*AG144,2)*1.25),2)</f>
        <v>0</v>
      </c>
    </row>
    <row r="145" spans="1:107" x14ac:dyDescent="0.25">
      <c r="A145">
        <f>ROW(Source!A64)</f>
        <v>64</v>
      </c>
      <c r="B145">
        <v>25996508</v>
      </c>
      <c r="C145">
        <v>25996890</v>
      </c>
      <c r="D145">
        <v>23741713</v>
      </c>
      <c r="E145">
        <v>1</v>
      </c>
      <c r="F145">
        <v>1</v>
      </c>
      <c r="G145">
        <v>1</v>
      </c>
      <c r="H145">
        <v>3</v>
      </c>
      <c r="I145" t="s">
        <v>612</v>
      </c>
      <c r="J145" t="s">
        <v>613</v>
      </c>
      <c r="K145" t="s">
        <v>614</v>
      </c>
      <c r="L145">
        <v>1327</v>
      </c>
      <c r="N145">
        <v>1005</v>
      </c>
      <c r="O145" t="s">
        <v>111</v>
      </c>
      <c r="P145" t="s">
        <v>111</v>
      </c>
      <c r="Q145">
        <v>1</v>
      </c>
      <c r="W145">
        <v>0</v>
      </c>
      <c r="X145">
        <v>1963945026</v>
      </c>
      <c r="Y145">
        <v>0.88</v>
      </c>
      <c r="AA145">
        <v>63.8</v>
      </c>
      <c r="AB145">
        <v>0</v>
      </c>
      <c r="AC145">
        <v>0</v>
      </c>
      <c r="AD145">
        <v>0</v>
      </c>
      <c r="AE145">
        <v>63.8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0.88</v>
      </c>
      <c r="AU145" t="s">
        <v>3</v>
      </c>
      <c r="AV145">
        <v>0</v>
      </c>
      <c r="AW145">
        <v>2</v>
      </c>
      <c r="AX145">
        <v>25996903</v>
      </c>
      <c r="AY145">
        <v>1</v>
      </c>
      <c r="AZ145">
        <v>0</v>
      </c>
      <c r="BA145">
        <v>146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0.44616</v>
      </c>
      <c r="CY145">
        <f>AA145</f>
        <v>63.8</v>
      </c>
      <c r="CZ145">
        <f>AE145</f>
        <v>63.8</v>
      </c>
      <c r="DA145">
        <f>AI145</f>
        <v>1</v>
      </c>
      <c r="DB145">
        <f>ROUND(ROUND(AT145*CZ145,2),2)</f>
        <v>56.14</v>
      </c>
      <c r="DC145">
        <f>ROUND(ROUND(AT145*AG145,2),2)</f>
        <v>0</v>
      </c>
    </row>
    <row r="146" spans="1:107" x14ac:dyDescent="0.25">
      <c r="A146">
        <f>ROW(Source!A64)</f>
        <v>64</v>
      </c>
      <c r="B146">
        <v>25996508</v>
      </c>
      <c r="C146">
        <v>25996890</v>
      </c>
      <c r="D146">
        <v>23743413</v>
      </c>
      <c r="E146">
        <v>1</v>
      </c>
      <c r="F146">
        <v>1</v>
      </c>
      <c r="G146">
        <v>1</v>
      </c>
      <c r="H146">
        <v>3</v>
      </c>
      <c r="I146" t="s">
        <v>595</v>
      </c>
      <c r="J146" t="s">
        <v>596</v>
      </c>
      <c r="K146" t="s">
        <v>597</v>
      </c>
      <c r="L146">
        <v>1348</v>
      </c>
      <c r="N146">
        <v>1009</v>
      </c>
      <c r="O146" t="s">
        <v>24</v>
      </c>
      <c r="P146" t="s">
        <v>24</v>
      </c>
      <c r="Q146">
        <v>1000</v>
      </c>
      <c r="W146">
        <v>0</v>
      </c>
      <c r="X146">
        <v>1393128229</v>
      </c>
      <c r="Y146">
        <v>3.6999999999999998E-2</v>
      </c>
      <c r="AA146">
        <v>4141.74</v>
      </c>
      <c r="AB146">
        <v>0</v>
      </c>
      <c r="AC146">
        <v>0</v>
      </c>
      <c r="AD146">
        <v>0</v>
      </c>
      <c r="AE146">
        <v>4141.74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3.6999999999999998E-2</v>
      </c>
      <c r="AU146" t="s">
        <v>3</v>
      </c>
      <c r="AV146">
        <v>0</v>
      </c>
      <c r="AW146">
        <v>2</v>
      </c>
      <c r="AX146">
        <v>25996904</v>
      </c>
      <c r="AY146">
        <v>1</v>
      </c>
      <c r="AZ146">
        <v>0</v>
      </c>
      <c r="BA146">
        <v>147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1.8758999999999998E-2</v>
      </c>
      <c r="CY146">
        <f>AA146</f>
        <v>4141.74</v>
      </c>
      <c r="CZ146">
        <f>AE146</f>
        <v>4141.74</v>
      </c>
      <c r="DA146">
        <f>AI146</f>
        <v>1</v>
      </c>
      <c r="DB146">
        <f>ROUND(ROUND(AT146*CZ146,2),2)</f>
        <v>153.24</v>
      </c>
      <c r="DC146">
        <f>ROUND(ROUND(AT146*AG146,2),2)</f>
        <v>0</v>
      </c>
    </row>
    <row r="147" spans="1:107" x14ac:dyDescent="0.25">
      <c r="A147">
        <f>ROW(Source!A64)</f>
        <v>64</v>
      </c>
      <c r="B147">
        <v>25996508</v>
      </c>
      <c r="C147">
        <v>25996890</v>
      </c>
      <c r="D147">
        <v>23741724</v>
      </c>
      <c r="E147">
        <v>1</v>
      </c>
      <c r="F147">
        <v>1</v>
      </c>
      <c r="G147">
        <v>1</v>
      </c>
      <c r="H147">
        <v>3</v>
      </c>
      <c r="I147" t="s">
        <v>598</v>
      </c>
      <c r="J147" t="s">
        <v>599</v>
      </c>
      <c r="K147" t="s">
        <v>600</v>
      </c>
      <c r="L147">
        <v>1346</v>
      </c>
      <c r="N147">
        <v>1009</v>
      </c>
      <c r="O147" t="s">
        <v>155</v>
      </c>
      <c r="P147" t="s">
        <v>155</v>
      </c>
      <c r="Q147">
        <v>1</v>
      </c>
      <c r="W147">
        <v>0</v>
      </c>
      <c r="X147">
        <v>765329465</v>
      </c>
      <c r="Y147">
        <v>0.36</v>
      </c>
      <c r="AA147">
        <v>1.66</v>
      </c>
      <c r="AB147">
        <v>0</v>
      </c>
      <c r="AC147">
        <v>0</v>
      </c>
      <c r="AD147">
        <v>0</v>
      </c>
      <c r="AE147">
        <v>1.66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0.36</v>
      </c>
      <c r="AU147" t="s">
        <v>3</v>
      </c>
      <c r="AV147">
        <v>0</v>
      </c>
      <c r="AW147">
        <v>2</v>
      </c>
      <c r="AX147">
        <v>25996905</v>
      </c>
      <c r="AY147">
        <v>1</v>
      </c>
      <c r="AZ147">
        <v>0</v>
      </c>
      <c r="BA147">
        <v>148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Y147*Source!I64</f>
        <v>0.18251999999999999</v>
      </c>
      <c r="CY147">
        <f>AA147</f>
        <v>1.66</v>
      </c>
      <c r="CZ147">
        <f>AE147</f>
        <v>1.66</v>
      </c>
      <c r="DA147">
        <f>AI147</f>
        <v>1</v>
      </c>
      <c r="DB147">
        <f>ROUND(ROUND(AT147*CZ147,2),2)</f>
        <v>0.6</v>
      </c>
      <c r="DC147">
        <f>ROUND(ROUND(AT147*AG147,2),2)</f>
        <v>0</v>
      </c>
    </row>
    <row r="148" spans="1:107" x14ac:dyDescent="0.25">
      <c r="A148">
        <f>ROW(Source!A64)</f>
        <v>64</v>
      </c>
      <c r="B148">
        <v>25996508</v>
      </c>
      <c r="C148">
        <v>25996890</v>
      </c>
      <c r="D148">
        <v>23744027</v>
      </c>
      <c r="E148">
        <v>1</v>
      </c>
      <c r="F148">
        <v>1</v>
      </c>
      <c r="G148">
        <v>1</v>
      </c>
      <c r="H148">
        <v>3</v>
      </c>
      <c r="I148" t="s">
        <v>615</v>
      </c>
      <c r="J148" t="s">
        <v>616</v>
      </c>
      <c r="K148" t="s">
        <v>617</v>
      </c>
      <c r="L148">
        <v>1348</v>
      </c>
      <c r="N148">
        <v>1009</v>
      </c>
      <c r="O148" t="s">
        <v>24</v>
      </c>
      <c r="P148" t="s">
        <v>24</v>
      </c>
      <c r="Q148">
        <v>1000</v>
      </c>
      <c r="W148">
        <v>0</v>
      </c>
      <c r="X148">
        <v>1874967075</v>
      </c>
      <c r="Y148">
        <v>6.9000000000000006E-2</v>
      </c>
      <c r="AA148">
        <v>13793.15</v>
      </c>
      <c r="AB148">
        <v>0</v>
      </c>
      <c r="AC148">
        <v>0</v>
      </c>
      <c r="AD148">
        <v>0</v>
      </c>
      <c r="AE148">
        <v>13793.15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6.9000000000000006E-2</v>
      </c>
      <c r="AU148" t="s">
        <v>3</v>
      </c>
      <c r="AV148">
        <v>0</v>
      </c>
      <c r="AW148">
        <v>2</v>
      </c>
      <c r="AX148">
        <v>25996906</v>
      </c>
      <c r="AY148">
        <v>1</v>
      </c>
      <c r="AZ148">
        <v>0</v>
      </c>
      <c r="BA148">
        <v>149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Y148*Source!I64</f>
        <v>3.4983E-2</v>
      </c>
      <c r="CY148">
        <f>AA148</f>
        <v>13793.15</v>
      </c>
      <c r="CZ148">
        <f>AE148</f>
        <v>13793.15</v>
      </c>
      <c r="DA148">
        <f>AI148</f>
        <v>1</v>
      </c>
      <c r="DB148">
        <f>ROUND(ROUND(AT148*CZ148,2),2)</f>
        <v>951.73</v>
      </c>
      <c r="DC148">
        <f>ROUND(ROUND(AT148*AG148,2),2)</f>
        <v>0</v>
      </c>
    </row>
    <row r="149" spans="1:107" x14ac:dyDescent="0.25">
      <c r="A149">
        <f>ROW(Source!A65)</f>
        <v>65</v>
      </c>
      <c r="B149">
        <v>25996508</v>
      </c>
      <c r="C149">
        <v>25996907</v>
      </c>
      <c r="D149">
        <v>21284362</v>
      </c>
      <c r="E149">
        <v>1</v>
      </c>
      <c r="F149">
        <v>1</v>
      </c>
      <c r="G149">
        <v>1</v>
      </c>
      <c r="H149">
        <v>1</v>
      </c>
      <c r="I149" t="s">
        <v>478</v>
      </c>
      <c r="J149" t="s">
        <v>3</v>
      </c>
      <c r="K149" t="s">
        <v>479</v>
      </c>
      <c r="L149">
        <v>1369</v>
      </c>
      <c r="N149">
        <v>1013</v>
      </c>
      <c r="O149" t="s">
        <v>457</v>
      </c>
      <c r="P149" t="s">
        <v>457</v>
      </c>
      <c r="Q149">
        <v>1</v>
      </c>
      <c r="W149">
        <v>0</v>
      </c>
      <c r="X149">
        <v>-270430179</v>
      </c>
      <c r="Y149">
        <v>2.0469999999999997</v>
      </c>
      <c r="AA149">
        <v>0</v>
      </c>
      <c r="AB149">
        <v>0</v>
      </c>
      <c r="AC149">
        <v>0</v>
      </c>
      <c r="AD149">
        <v>8.9700000000000006</v>
      </c>
      <c r="AE149">
        <v>0</v>
      </c>
      <c r="AF149">
        <v>0</v>
      </c>
      <c r="AG149">
        <v>0</v>
      </c>
      <c r="AH149">
        <v>8.9700000000000006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1.78</v>
      </c>
      <c r="AU149" t="s">
        <v>101</v>
      </c>
      <c r="AV149">
        <v>1</v>
      </c>
      <c r="AW149">
        <v>2</v>
      </c>
      <c r="AX149">
        <v>25996918</v>
      </c>
      <c r="AY149">
        <v>1</v>
      </c>
      <c r="AZ149">
        <v>0</v>
      </c>
      <c r="BA149">
        <v>150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Y149*Source!I65</f>
        <v>6.1409999999999991</v>
      </c>
      <c r="CY149">
        <f>AD149</f>
        <v>8.9700000000000006</v>
      </c>
      <c r="CZ149">
        <f>AH149</f>
        <v>8.9700000000000006</v>
      </c>
      <c r="DA149">
        <f>AL149</f>
        <v>1</v>
      </c>
      <c r="DB149">
        <f>ROUND((ROUND(AT149*CZ149,2)*1.15),2)</f>
        <v>18.37</v>
      </c>
      <c r="DC149">
        <f>ROUND((ROUND(AT149*AG149,2)*1.15),2)</f>
        <v>0</v>
      </c>
    </row>
    <row r="150" spans="1:107" x14ac:dyDescent="0.25">
      <c r="A150">
        <f>ROW(Source!A65)</f>
        <v>65</v>
      </c>
      <c r="B150">
        <v>25996508</v>
      </c>
      <c r="C150">
        <v>25996907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29</v>
      </c>
      <c r="J150" t="s">
        <v>3</v>
      </c>
      <c r="K150" t="s">
        <v>458</v>
      </c>
      <c r="L150">
        <v>608254</v>
      </c>
      <c r="N150">
        <v>1013</v>
      </c>
      <c r="O150" t="s">
        <v>459</v>
      </c>
      <c r="P150" t="s">
        <v>459</v>
      </c>
      <c r="Q150">
        <v>1</v>
      </c>
      <c r="W150">
        <v>0</v>
      </c>
      <c r="X150">
        <v>-185737400</v>
      </c>
      <c r="Y150">
        <v>1.2500000000000001E-2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S150" t="s">
        <v>3</v>
      </c>
      <c r="AT150">
        <v>0.01</v>
      </c>
      <c r="AU150" t="s">
        <v>100</v>
      </c>
      <c r="AV150">
        <v>2</v>
      </c>
      <c r="AW150">
        <v>2</v>
      </c>
      <c r="AX150">
        <v>25996919</v>
      </c>
      <c r="AY150">
        <v>1</v>
      </c>
      <c r="AZ150">
        <v>0</v>
      </c>
      <c r="BA150">
        <v>151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Y150*Source!I65</f>
        <v>3.7500000000000006E-2</v>
      </c>
      <c r="CY150">
        <f>AD150</f>
        <v>0</v>
      </c>
      <c r="CZ150">
        <f>AH150</f>
        <v>0</v>
      </c>
      <c r="DA150">
        <f>AL150</f>
        <v>1</v>
      </c>
      <c r="DB150">
        <f>ROUND((ROUND(AT150*CZ150,2)*1.25),2)</f>
        <v>0</v>
      </c>
      <c r="DC150">
        <f>ROUND((ROUND(AT150*AG150,2)*1.25),2)</f>
        <v>0</v>
      </c>
    </row>
    <row r="151" spans="1:107" x14ac:dyDescent="0.25">
      <c r="A151">
        <f>ROW(Source!A65)</f>
        <v>65</v>
      </c>
      <c r="B151">
        <v>25996508</v>
      </c>
      <c r="C151">
        <v>25996907</v>
      </c>
      <c r="D151">
        <v>23738566</v>
      </c>
      <c r="E151">
        <v>1</v>
      </c>
      <c r="F151">
        <v>1</v>
      </c>
      <c r="G151">
        <v>1</v>
      </c>
      <c r="H151">
        <v>2</v>
      </c>
      <c r="I151" t="s">
        <v>626</v>
      </c>
      <c r="J151" t="s">
        <v>627</v>
      </c>
      <c r="K151" t="s">
        <v>628</v>
      </c>
      <c r="L151">
        <v>1368</v>
      </c>
      <c r="N151">
        <v>1011</v>
      </c>
      <c r="O151" t="s">
        <v>463</v>
      </c>
      <c r="P151" t="s">
        <v>463</v>
      </c>
      <c r="Q151">
        <v>1</v>
      </c>
      <c r="W151">
        <v>0</v>
      </c>
      <c r="X151">
        <v>-1946796979</v>
      </c>
      <c r="Y151">
        <v>1.2500000000000001E-2</v>
      </c>
      <c r="AA151">
        <v>0</v>
      </c>
      <c r="AB151">
        <v>108.6</v>
      </c>
      <c r="AC151">
        <v>13.5</v>
      </c>
      <c r="AD151">
        <v>0</v>
      </c>
      <c r="AE151">
        <v>0</v>
      </c>
      <c r="AF151">
        <v>108.6</v>
      </c>
      <c r="AG151">
        <v>13.5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3</v>
      </c>
      <c r="AT151">
        <v>0.01</v>
      </c>
      <c r="AU151" t="s">
        <v>100</v>
      </c>
      <c r="AV151">
        <v>0</v>
      </c>
      <c r="AW151">
        <v>2</v>
      </c>
      <c r="AX151">
        <v>25996920</v>
      </c>
      <c r="AY151">
        <v>1</v>
      </c>
      <c r="AZ151">
        <v>0</v>
      </c>
      <c r="BA151">
        <v>152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Y151*Source!I65</f>
        <v>3.7500000000000006E-2</v>
      </c>
      <c r="CY151">
        <f>AB151</f>
        <v>108.6</v>
      </c>
      <c r="CZ151">
        <f>AF151</f>
        <v>108.6</v>
      </c>
      <c r="DA151">
        <f>AJ151</f>
        <v>1</v>
      </c>
      <c r="DB151">
        <f>ROUND((ROUND(AT151*CZ151,2)*1.25),2)</f>
        <v>1.36</v>
      </c>
      <c r="DC151">
        <f>ROUND((ROUND(AT151*AG151,2)*1.25),2)</f>
        <v>0.18</v>
      </c>
    </row>
    <row r="152" spans="1:107" x14ac:dyDescent="0.25">
      <c r="A152">
        <f>ROW(Source!A65)</f>
        <v>65</v>
      </c>
      <c r="B152">
        <v>25996508</v>
      </c>
      <c r="C152">
        <v>25996907</v>
      </c>
      <c r="D152">
        <v>23738770</v>
      </c>
      <c r="E152">
        <v>1</v>
      </c>
      <c r="F152">
        <v>1</v>
      </c>
      <c r="G152">
        <v>1</v>
      </c>
      <c r="H152">
        <v>2</v>
      </c>
      <c r="I152" t="s">
        <v>629</v>
      </c>
      <c r="J152" t="s">
        <v>630</v>
      </c>
      <c r="K152" t="s">
        <v>631</v>
      </c>
      <c r="L152">
        <v>1368</v>
      </c>
      <c r="N152">
        <v>1011</v>
      </c>
      <c r="O152" t="s">
        <v>463</v>
      </c>
      <c r="P152" t="s">
        <v>463</v>
      </c>
      <c r="Q152">
        <v>1</v>
      </c>
      <c r="W152">
        <v>0</v>
      </c>
      <c r="X152">
        <v>-359073200</v>
      </c>
      <c r="Y152">
        <v>0.15</v>
      </c>
      <c r="AA152">
        <v>0</v>
      </c>
      <c r="AB152">
        <v>7.9</v>
      </c>
      <c r="AC152">
        <v>0</v>
      </c>
      <c r="AD152">
        <v>0</v>
      </c>
      <c r="AE152">
        <v>0</v>
      </c>
      <c r="AF152">
        <v>7.9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1</v>
      </c>
      <c r="AQ152">
        <v>0</v>
      </c>
      <c r="AR152">
        <v>0</v>
      </c>
      <c r="AS152" t="s">
        <v>3</v>
      </c>
      <c r="AT152">
        <v>0.12</v>
      </c>
      <c r="AU152" t="s">
        <v>100</v>
      </c>
      <c r="AV152">
        <v>0</v>
      </c>
      <c r="AW152">
        <v>2</v>
      </c>
      <c r="AX152">
        <v>25996921</v>
      </c>
      <c r="AY152">
        <v>1</v>
      </c>
      <c r="AZ152">
        <v>0</v>
      </c>
      <c r="BA152">
        <v>153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Y152*Source!I65</f>
        <v>0.44999999999999996</v>
      </c>
      <c r="CY152">
        <f>AB152</f>
        <v>7.9</v>
      </c>
      <c r="CZ152">
        <f>AF152</f>
        <v>7.9</v>
      </c>
      <c r="DA152">
        <f>AJ152</f>
        <v>1</v>
      </c>
      <c r="DB152">
        <f>ROUND((ROUND(AT152*CZ152,2)*1.25),2)</f>
        <v>1.19</v>
      </c>
      <c r="DC152">
        <f>ROUND((ROUND(AT152*AG152,2)*1.25),2)</f>
        <v>0</v>
      </c>
    </row>
    <row r="153" spans="1:107" x14ac:dyDescent="0.25">
      <c r="A153">
        <f>ROW(Source!A65)</f>
        <v>65</v>
      </c>
      <c r="B153">
        <v>25996508</v>
      </c>
      <c r="C153">
        <v>25996907</v>
      </c>
      <c r="D153">
        <v>23740095</v>
      </c>
      <c r="E153">
        <v>1</v>
      </c>
      <c r="F153">
        <v>1</v>
      </c>
      <c r="G153">
        <v>1</v>
      </c>
      <c r="H153">
        <v>2</v>
      </c>
      <c r="I153" t="s">
        <v>620</v>
      </c>
      <c r="J153" t="s">
        <v>621</v>
      </c>
      <c r="K153" t="s">
        <v>622</v>
      </c>
      <c r="L153">
        <v>1368</v>
      </c>
      <c r="N153">
        <v>1011</v>
      </c>
      <c r="O153" t="s">
        <v>463</v>
      </c>
      <c r="P153" t="s">
        <v>463</v>
      </c>
      <c r="Q153">
        <v>1</v>
      </c>
      <c r="W153">
        <v>0</v>
      </c>
      <c r="X153">
        <v>655679632</v>
      </c>
      <c r="Y153">
        <v>0.4375</v>
      </c>
      <c r="AA153">
        <v>0</v>
      </c>
      <c r="AB153">
        <v>5.46</v>
      </c>
      <c r="AC153">
        <v>0</v>
      </c>
      <c r="AD153">
        <v>0</v>
      </c>
      <c r="AE153">
        <v>0</v>
      </c>
      <c r="AF153">
        <v>5.46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3</v>
      </c>
      <c r="AT153">
        <v>0.35</v>
      </c>
      <c r="AU153" t="s">
        <v>100</v>
      </c>
      <c r="AV153">
        <v>0</v>
      </c>
      <c r="AW153">
        <v>2</v>
      </c>
      <c r="AX153">
        <v>25996922</v>
      </c>
      <c r="AY153">
        <v>1</v>
      </c>
      <c r="AZ153">
        <v>0</v>
      </c>
      <c r="BA153">
        <v>154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Y153*Source!I65</f>
        <v>1.3125</v>
      </c>
      <c r="CY153">
        <f>AB153</f>
        <v>5.46</v>
      </c>
      <c r="CZ153">
        <f>AF153</f>
        <v>5.46</v>
      </c>
      <c r="DA153">
        <f>AJ153</f>
        <v>1</v>
      </c>
      <c r="DB153">
        <f>ROUND((ROUND(AT153*CZ153,2)*1.25),2)</f>
        <v>2.39</v>
      </c>
      <c r="DC153">
        <f>ROUND((ROUND(AT153*AG153,2)*1.25),2)</f>
        <v>0</v>
      </c>
    </row>
    <row r="154" spans="1:107" x14ac:dyDescent="0.25">
      <c r="A154">
        <f>ROW(Source!A65)</f>
        <v>65</v>
      </c>
      <c r="B154">
        <v>25996508</v>
      </c>
      <c r="C154">
        <v>25996907</v>
      </c>
      <c r="D154">
        <v>23740408</v>
      </c>
      <c r="E154">
        <v>1</v>
      </c>
      <c r="F154">
        <v>1</v>
      </c>
      <c r="G154">
        <v>1</v>
      </c>
      <c r="H154">
        <v>2</v>
      </c>
      <c r="I154" t="s">
        <v>495</v>
      </c>
      <c r="J154" t="s">
        <v>496</v>
      </c>
      <c r="K154" t="s">
        <v>497</v>
      </c>
      <c r="L154">
        <v>1368</v>
      </c>
      <c r="N154">
        <v>1011</v>
      </c>
      <c r="O154" t="s">
        <v>463</v>
      </c>
      <c r="P154" t="s">
        <v>463</v>
      </c>
      <c r="Q154">
        <v>1</v>
      </c>
      <c r="W154">
        <v>0</v>
      </c>
      <c r="X154">
        <v>-663750327</v>
      </c>
      <c r="Y154">
        <v>1.2500000000000001E-2</v>
      </c>
      <c r="AA154">
        <v>0</v>
      </c>
      <c r="AB154">
        <v>86.95</v>
      </c>
      <c r="AC154">
        <v>0</v>
      </c>
      <c r="AD154">
        <v>0</v>
      </c>
      <c r="AE154">
        <v>0</v>
      </c>
      <c r="AF154">
        <v>86.95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3</v>
      </c>
      <c r="AT154">
        <v>0.01</v>
      </c>
      <c r="AU154" t="s">
        <v>100</v>
      </c>
      <c r="AV154">
        <v>0</v>
      </c>
      <c r="AW154">
        <v>2</v>
      </c>
      <c r="AX154">
        <v>25996923</v>
      </c>
      <c r="AY154">
        <v>1</v>
      </c>
      <c r="AZ154">
        <v>0</v>
      </c>
      <c r="BA154">
        <v>155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Y154*Source!I65</f>
        <v>3.7500000000000006E-2</v>
      </c>
      <c r="CY154">
        <f>AB154</f>
        <v>86.95</v>
      </c>
      <c r="CZ154">
        <f>AF154</f>
        <v>86.95</v>
      </c>
      <c r="DA154">
        <f>AJ154</f>
        <v>1</v>
      </c>
      <c r="DB154">
        <f>ROUND((ROUND(AT154*CZ154,2)*1.25),2)</f>
        <v>1.0900000000000001</v>
      </c>
      <c r="DC154">
        <f>ROUND((ROUND(AT154*AG154,2)*1.25),2)</f>
        <v>0</v>
      </c>
    </row>
    <row r="155" spans="1:107" x14ac:dyDescent="0.25">
      <c r="A155">
        <f>ROW(Source!A65)</f>
        <v>65</v>
      </c>
      <c r="B155">
        <v>25996508</v>
      </c>
      <c r="C155">
        <v>25996907</v>
      </c>
      <c r="D155">
        <v>23747495</v>
      </c>
      <c r="E155">
        <v>1</v>
      </c>
      <c r="F155">
        <v>1</v>
      </c>
      <c r="G155">
        <v>1</v>
      </c>
      <c r="H155">
        <v>3</v>
      </c>
      <c r="I155" t="s">
        <v>632</v>
      </c>
      <c r="J155" t="s">
        <v>633</v>
      </c>
      <c r="K155" t="s">
        <v>634</v>
      </c>
      <c r="L155">
        <v>1348</v>
      </c>
      <c r="N155">
        <v>1009</v>
      </c>
      <c r="O155" t="s">
        <v>24</v>
      </c>
      <c r="P155" t="s">
        <v>24</v>
      </c>
      <c r="Q155">
        <v>1000</v>
      </c>
      <c r="W155">
        <v>0</v>
      </c>
      <c r="X155">
        <v>-754872634</v>
      </c>
      <c r="Y155">
        <v>1.1E-4</v>
      </c>
      <c r="AA155">
        <v>10119.93</v>
      </c>
      <c r="AB155">
        <v>0</v>
      </c>
      <c r="AC155">
        <v>0</v>
      </c>
      <c r="AD155">
        <v>0</v>
      </c>
      <c r="AE155">
        <v>10119.93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1.1E-4</v>
      </c>
      <c r="AU155" t="s">
        <v>3</v>
      </c>
      <c r="AV155">
        <v>0</v>
      </c>
      <c r="AW155">
        <v>2</v>
      </c>
      <c r="AX155">
        <v>25996924</v>
      </c>
      <c r="AY155">
        <v>1</v>
      </c>
      <c r="AZ155">
        <v>0</v>
      </c>
      <c r="BA155">
        <v>156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Y155*Source!I65</f>
        <v>3.3E-4</v>
      </c>
      <c r="CY155">
        <f>AA155</f>
        <v>10119.93</v>
      </c>
      <c r="CZ155">
        <f>AE155</f>
        <v>10119.93</v>
      </c>
      <c r="DA155">
        <f>AI155</f>
        <v>1</v>
      </c>
      <c r="DB155">
        <f>ROUND(ROUND(AT155*CZ155,2),2)</f>
        <v>1.1100000000000001</v>
      </c>
      <c r="DC155">
        <f>ROUND(ROUND(AT155*AG155,2),2)</f>
        <v>0</v>
      </c>
    </row>
    <row r="156" spans="1:107" x14ac:dyDescent="0.25">
      <c r="A156">
        <f>ROW(Source!A65)</f>
        <v>65</v>
      </c>
      <c r="B156">
        <v>25996508</v>
      </c>
      <c r="C156">
        <v>25996907</v>
      </c>
      <c r="D156">
        <v>23747724</v>
      </c>
      <c r="E156">
        <v>1</v>
      </c>
      <c r="F156">
        <v>1</v>
      </c>
      <c r="G156">
        <v>1</v>
      </c>
      <c r="H156">
        <v>3</v>
      </c>
      <c r="I156" t="s">
        <v>635</v>
      </c>
      <c r="J156" t="s">
        <v>636</v>
      </c>
      <c r="K156" t="s">
        <v>637</v>
      </c>
      <c r="L156">
        <v>1348</v>
      </c>
      <c r="N156">
        <v>1009</v>
      </c>
      <c r="O156" t="s">
        <v>24</v>
      </c>
      <c r="P156" t="s">
        <v>24</v>
      </c>
      <c r="Q156">
        <v>1000</v>
      </c>
      <c r="W156">
        <v>0</v>
      </c>
      <c r="X156">
        <v>138348184</v>
      </c>
      <c r="Y156">
        <v>4.0000000000000002E-4</v>
      </c>
      <c r="AA156">
        <v>9654.73</v>
      </c>
      <c r="AB156">
        <v>0</v>
      </c>
      <c r="AC156">
        <v>0</v>
      </c>
      <c r="AD156">
        <v>0</v>
      </c>
      <c r="AE156">
        <v>9654.73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3</v>
      </c>
      <c r="AT156">
        <v>4.0000000000000002E-4</v>
      </c>
      <c r="AU156" t="s">
        <v>3</v>
      </c>
      <c r="AV156">
        <v>0</v>
      </c>
      <c r="AW156">
        <v>2</v>
      </c>
      <c r="AX156">
        <v>25996925</v>
      </c>
      <c r="AY156">
        <v>1</v>
      </c>
      <c r="AZ156">
        <v>0</v>
      </c>
      <c r="BA156">
        <v>157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Y156*Source!I65</f>
        <v>1.2000000000000001E-3</v>
      </c>
      <c r="CY156">
        <f>AA156</f>
        <v>9654.73</v>
      </c>
      <c r="CZ156">
        <f>AE156</f>
        <v>9654.73</v>
      </c>
      <c r="DA156">
        <f>AI156</f>
        <v>1</v>
      </c>
      <c r="DB156">
        <f>ROUND(ROUND(AT156*CZ156,2),2)</f>
        <v>3.86</v>
      </c>
      <c r="DC156">
        <f>ROUND(ROUND(AT156*AG156,2),2)</f>
        <v>0</v>
      </c>
    </row>
    <row r="157" spans="1:107" x14ac:dyDescent="0.25">
      <c r="A157">
        <f>ROW(Source!A65)</f>
        <v>65</v>
      </c>
      <c r="B157">
        <v>25996508</v>
      </c>
      <c r="C157">
        <v>25996907</v>
      </c>
      <c r="D157">
        <v>23762896</v>
      </c>
      <c r="E157">
        <v>1</v>
      </c>
      <c r="F157">
        <v>1</v>
      </c>
      <c r="G157">
        <v>1</v>
      </c>
      <c r="H157">
        <v>3</v>
      </c>
      <c r="I157" t="s">
        <v>638</v>
      </c>
      <c r="J157" t="s">
        <v>639</v>
      </c>
      <c r="K157" t="s">
        <v>640</v>
      </c>
      <c r="L157">
        <v>1348</v>
      </c>
      <c r="N157">
        <v>1009</v>
      </c>
      <c r="O157" t="s">
        <v>24</v>
      </c>
      <c r="P157" t="s">
        <v>24</v>
      </c>
      <c r="Q157">
        <v>1000</v>
      </c>
      <c r="W157">
        <v>0</v>
      </c>
      <c r="X157">
        <v>905645459</v>
      </c>
      <c r="Y157">
        <v>4.2999999999999999E-4</v>
      </c>
      <c r="AA157">
        <v>4829.5</v>
      </c>
      <c r="AB157">
        <v>0</v>
      </c>
      <c r="AC157">
        <v>0</v>
      </c>
      <c r="AD157">
        <v>0</v>
      </c>
      <c r="AE157">
        <v>4829.5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4.2999999999999999E-4</v>
      </c>
      <c r="AU157" t="s">
        <v>3</v>
      </c>
      <c r="AV157">
        <v>0</v>
      </c>
      <c r="AW157">
        <v>2</v>
      </c>
      <c r="AX157">
        <v>25996926</v>
      </c>
      <c r="AY157">
        <v>1</v>
      </c>
      <c r="AZ157">
        <v>0</v>
      </c>
      <c r="BA157">
        <v>158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Y157*Source!I65</f>
        <v>1.2899999999999999E-3</v>
      </c>
      <c r="CY157">
        <f>AA157</f>
        <v>4829.5</v>
      </c>
      <c r="CZ157">
        <f>AE157</f>
        <v>4829.5</v>
      </c>
      <c r="DA157">
        <f>AI157</f>
        <v>1</v>
      </c>
      <c r="DB157">
        <f>ROUND(ROUND(AT157*CZ157,2),2)</f>
        <v>2.08</v>
      </c>
      <c r="DC157">
        <f>ROUND(ROUND(AT157*AG157,2),2)</f>
        <v>0</v>
      </c>
    </row>
    <row r="158" spans="1:107" x14ac:dyDescent="0.25">
      <c r="A158">
        <f>ROW(Source!A65)</f>
        <v>65</v>
      </c>
      <c r="B158">
        <v>25996508</v>
      </c>
      <c r="C158">
        <v>25996907</v>
      </c>
      <c r="D158">
        <v>23775625</v>
      </c>
      <c r="E158">
        <v>1</v>
      </c>
      <c r="F158">
        <v>1</v>
      </c>
      <c r="G158">
        <v>1</v>
      </c>
      <c r="H158">
        <v>3</v>
      </c>
      <c r="I158" t="s">
        <v>641</v>
      </c>
      <c r="J158" t="s">
        <v>642</v>
      </c>
      <c r="K158" t="s">
        <v>643</v>
      </c>
      <c r="L158">
        <v>1339</v>
      </c>
      <c r="N158">
        <v>1007</v>
      </c>
      <c r="O158" t="s">
        <v>483</v>
      </c>
      <c r="P158" t="s">
        <v>483</v>
      </c>
      <c r="Q158">
        <v>1</v>
      </c>
      <c r="W158">
        <v>0</v>
      </c>
      <c r="X158">
        <v>-1982554019</v>
      </c>
      <c r="Y158">
        <v>2.9999999999999997E-4</v>
      </c>
      <c r="AA158">
        <v>419.19</v>
      </c>
      <c r="AB158">
        <v>0</v>
      </c>
      <c r="AC158">
        <v>0</v>
      </c>
      <c r="AD158">
        <v>0</v>
      </c>
      <c r="AE158">
        <v>419.19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2.9999999999999997E-4</v>
      </c>
      <c r="AU158" t="s">
        <v>3</v>
      </c>
      <c r="AV158">
        <v>0</v>
      </c>
      <c r="AW158">
        <v>2</v>
      </c>
      <c r="AX158">
        <v>25996928</v>
      </c>
      <c r="AY158">
        <v>1</v>
      </c>
      <c r="AZ158">
        <v>0</v>
      </c>
      <c r="BA158">
        <v>160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Y158*Source!I65</f>
        <v>8.9999999999999998E-4</v>
      </c>
      <c r="CY158">
        <f>AA158</f>
        <v>419.19</v>
      </c>
      <c r="CZ158">
        <f>AE158</f>
        <v>419.19</v>
      </c>
      <c r="DA158">
        <f>AI158</f>
        <v>1</v>
      </c>
      <c r="DB158">
        <f>ROUND(ROUND(AT158*CZ158,2),2)</f>
        <v>0.13</v>
      </c>
      <c r="DC158">
        <f>ROUND(ROUND(AT158*AG158,2),2)</f>
        <v>0</v>
      </c>
    </row>
    <row r="159" spans="1:107" x14ac:dyDescent="0.25">
      <c r="A159">
        <f>ROW(Source!A67)</f>
        <v>67</v>
      </c>
      <c r="B159">
        <v>25996508</v>
      </c>
      <c r="C159">
        <v>25996930</v>
      </c>
      <c r="D159">
        <v>21279362</v>
      </c>
      <c r="E159">
        <v>1</v>
      </c>
      <c r="F159">
        <v>1</v>
      </c>
      <c r="G159">
        <v>1</v>
      </c>
      <c r="H159">
        <v>1</v>
      </c>
      <c r="I159" t="s">
        <v>469</v>
      </c>
      <c r="J159" t="s">
        <v>3</v>
      </c>
      <c r="K159" t="s">
        <v>470</v>
      </c>
      <c r="L159">
        <v>1369</v>
      </c>
      <c r="N159">
        <v>1013</v>
      </c>
      <c r="O159" t="s">
        <v>457</v>
      </c>
      <c r="P159" t="s">
        <v>457</v>
      </c>
      <c r="Q159">
        <v>1</v>
      </c>
      <c r="W159">
        <v>0</v>
      </c>
      <c r="X159">
        <v>-1545214745</v>
      </c>
      <c r="Y159">
        <v>46.747499999999995</v>
      </c>
      <c r="AA159">
        <v>0</v>
      </c>
      <c r="AB159">
        <v>0</v>
      </c>
      <c r="AC159">
        <v>0</v>
      </c>
      <c r="AD159">
        <v>7.8</v>
      </c>
      <c r="AE159">
        <v>0</v>
      </c>
      <c r="AF159">
        <v>0</v>
      </c>
      <c r="AG159">
        <v>0</v>
      </c>
      <c r="AH159">
        <v>7.8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S159" t="s">
        <v>3</v>
      </c>
      <c r="AT159">
        <v>40.65</v>
      </c>
      <c r="AU159" t="s">
        <v>101</v>
      </c>
      <c r="AV159">
        <v>1</v>
      </c>
      <c r="AW159">
        <v>2</v>
      </c>
      <c r="AX159">
        <v>25996937</v>
      </c>
      <c r="AY159">
        <v>1</v>
      </c>
      <c r="AZ159">
        <v>0</v>
      </c>
      <c r="BA159">
        <v>161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Y159*Source!I67</f>
        <v>23.700982499999999</v>
      </c>
      <c r="CY159">
        <f>AD159</f>
        <v>7.8</v>
      </c>
      <c r="CZ159">
        <f>AH159</f>
        <v>7.8</v>
      </c>
      <c r="DA159">
        <f>AL159</f>
        <v>1</v>
      </c>
      <c r="DB159">
        <f>ROUND((ROUND(AT159*CZ159,2)*1.15),2)</f>
        <v>364.63</v>
      </c>
      <c r="DC159">
        <f>ROUND((ROUND(AT159*AG159,2)*1.15),2)</f>
        <v>0</v>
      </c>
    </row>
    <row r="160" spans="1:107" x14ac:dyDescent="0.25">
      <c r="A160">
        <f>ROW(Source!A67)</f>
        <v>67</v>
      </c>
      <c r="B160">
        <v>25996508</v>
      </c>
      <c r="C160">
        <v>25996930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29</v>
      </c>
      <c r="J160" t="s">
        <v>3</v>
      </c>
      <c r="K160" t="s">
        <v>458</v>
      </c>
      <c r="L160">
        <v>608254</v>
      </c>
      <c r="N160">
        <v>1013</v>
      </c>
      <c r="O160" t="s">
        <v>459</v>
      </c>
      <c r="P160" t="s">
        <v>459</v>
      </c>
      <c r="Q160">
        <v>1</v>
      </c>
      <c r="W160">
        <v>0</v>
      </c>
      <c r="X160">
        <v>-185737400</v>
      </c>
      <c r="Y160">
        <v>1.5874999999999999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</v>
      </c>
      <c r="AT160">
        <v>1.27</v>
      </c>
      <c r="AU160" t="s">
        <v>100</v>
      </c>
      <c r="AV160">
        <v>2</v>
      </c>
      <c r="AW160">
        <v>2</v>
      </c>
      <c r="AX160">
        <v>25996938</v>
      </c>
      <c r="AY160">
        <v>1</v>
      </c>
      <c r="AZ160">
        <v>0</v>
      </c>
      <c r="BA160">
        <v>162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Y160*Source!I67</f>
        <v>0.80486249999999993</v>
      </c>
      <c r="CY160">
        <f>AD160</f>
        <v>0</v>
      </c>
      <c r="CZ160">
        <f>AH160</f>
        <v>0</v>
      </c>
      <c r="DA160">
        <f>AL160</f>
        <v>1</v>
      </c>
      <c r="DB160">
        <f>ROUND((ROUND(AT160*CZ160,2)*1.25),2)</f>
        <v>0</v>
      </c>
      <c r="DC160">
        <f>ROUND((ROUND(AT160*AG160,2)*1.25),2)</f>
        <v>0</v>
      </c>
    </row>
    <row r="161" spans="1:107" x14ac:dyDescent="0.25">
      <c r="A161">
        <f>ROW(Source!A67)</f>
        <v>67</v>
      </c>
      <c r="B161">
        <v>25996508</v>
      </c>
      <c r="C161">
        <v>25996930</v>
      </c>
      <c r="D161">
        <v>23738697</v>
      </c>
      <c r="E161">
        <v>1</v>
      </c>
      <c r="F161">
        <v>1</v>
      </c>
      <c r="G161">
        <v>1</v>
      </c>
      <c r="H161">
        <v>2</v>
      </c>
      <c r="I161" t="s">
        <v>471</v>
      </c>
      <c r="J161" t="s">
        <v>472</v>
      </c>
      <c r="K161" t="s">
        <v>473</v>
      </c>
      <c r="L161">
        <v>1368</v>
      </c>
      <c r="N161">
        <v>1011</v>
      </c>
      <c r="O161" t="s">
        <v>463</v>
      </c>
      <c r="P161" t="s">
        <v>463</v>
      </c>
      <c r="Q161">
        <v>1</v>
      </c>
      <c r="W161">
        <v>0</v>
      </c>
      <c r="X161">
        <v>-1874903301</v>
      </c>
      <c r="Y161">
        <v>1.5874999999999999</v>
      </c>
      <c r="AA161">
        <v>0</v>
      </c>
      <c r="AB161">
        <v>30.87</v>
      </c>
      <c r="AC161">
        <v>13.5</v>
      </c>
      <c r="AD161">
        <v>0</v>
      </c>
      <c r="AE161">
        <v>0</v>
      </c>
      <c r="AF161">
        <v>30.87</v>
      </c>
      <c r="AG161">
        <v>13.5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</v>
      </c>
      <c r="AT161">
        <v>1.27</v>
      </c>
      <c r="AU161" t="s">
        <v>100</v>
      </c>
      <c r="AV161">
        <v>0</v>
      </c>
      <c r="AW161">
        <v>2</v>
      </c>
      <c r="AX161">
        <v>25996939</v>
      </c>
      <c r="AY161">
        <v>1</v>
      </c>
      <c r="AZ161">
        <v>0</v>
      </c>
      <c r="BA161">
        <v>163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Y161*Source!I67</f>
        <v>0.80486249999999993</v>
      </c>
      <c r="CY161">
        <f>AB161</f>
        <v>30.87</v>
      </c>
      <c r="CZ161">
        <f>AF161</f>
        <v>30.87</v>
      </c>
      <c r="DA161">
        <f>AJ161</f>
        <v>1</v>
      </c>
      <c r="DB161">
        <f>ROUND((ROUND(AT161*CZ161,2)*1.25),2)</f>
        <v>49</v>
      </c>
      <c r="DC161">
        <f>ROUND((ROUND(AT161*AG161,2)*1.25),2)</f>
        <v>21.44</v>
      </c>
    </row>
    <row r="162" spans="1:107" x14ac:dyDescent="0.25">
      <c r="A162">
        <f>ROW(Source!A67)</f>
        <v>67</v>
      </c>
      <c r="B162">
        <v>25996508</v>
      </c>
      <c r="C162">
        <v>25996930</v>
      </c>
      <c r="D162">
        <v>23739107</v>
      </c>
      <c r="E162">
        <v>1</v>
      </c>
      <c r="F162">
        <v>1</v>
      </c>
      <c r="G162">
        <v>1</v>
      </c>
      <c r="H162">
        <v>2</v>
      </c>
      <c r="I162" t="s">
        <v>644</v>
      </c>
      <c r="J162" t="s">
        <v>645</v>
      </c>
      <c r="K162" t="s">
        <v>646</v>
      </c>
      <c r="L162">
        <v>1368</v>
      </c>
      <c r="N162">
        <v>1011</v>
      </c>
      <c r="O162" t="s">
        <v>463</v>
      </c>
      <c r="P162" t="s">
        <v>463</v>
      </c>
      <c r="Q162">
        <v>1</v>
      </c>
      <c r="W162">
        <v>0</v>
      </c>
      <c r="X162">
        <v>-1610432436</v>
      </c>
      <c r="Y162">
        <v>5.875</v>
      </c>
      <c r="AA162">
        <v>0</v>
      </c>
      <c r="AB162">
        <v>0.5</v>
      </c>
      <c r="AC162">
        <v>0</v>
      </c>
      <c r="AD162">
        <v>0</v>
      </c>
      <c r="AE162">
        <v>0</v>
      </c>
      <c r="AF162">
        <v>0.5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S162" t="s">
        <v>3</v>
      </c>
      <c r="AT162">
        <v>4.7</v>
      </c>
      <c r="AU162" t="s">
        <v>100</v>
      </c>
      <c r="AV162">
        <v>0</v>
      </c>
      <c r="AW162">
        <v>2</v>
      </c>
      <c r="AX162">
        <v>25996940</v>
      </c>
      <c r="AY162">
        <v>1</v>
      </c>
      <c r="AZ162">
        <v>0</v>
      </c>
      <c r="BA162">
        <v>164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Y162*Source!I67</f>
        <v>2.9786250000000001</v>
      </c>
      <c r="CY162">
        <f>AB162</f>
        <v>0.5</v>
      </c>
      <c r="CZ162">
        <f>AF162</f>
        <v>0.5</v>
      </c>
      <c r="DA162">
        <f>AJ162</f>
        <v>1</v>
      </c>
      <c r="DB162">
        <f>ROUND((ROUND(AT162*CZ162,2)*1.25),2)</f>
        <v>2.94</v>
      </c>
      <c r="DC162">
        <f>ROUND((ROUND(AT162*AG162,2)*1.25),2)</f>
        <v>0</v>
      </c>
    </row>
    <row r="163" spans="1:107" x14ac:dyDescent="0.25">
      <c r="A163">
        <f>ROW(Source!A67)</f>
        <v>67</v>
      </c>
      <c r="B163">
        <v>25996508</v>
      </c>
      <c r="C163">
        <v>25996930</v>
      </c>
      <c r="D163">
        <v>23775540</v>
      </c>
      <c r="E163">
        <v>1</v>
      </c>
      <c r="F163">
        <v>1</v>
      </c>
      <c r="G163">
        <v>1</v>
      </c>
      <c r="H163">
        <v>3</v>
      </c>
      <c r="I163" t="s">
        <v>647</v>
      </c>
      <c r="J163" t="s">
        <v>648</v>
      </c>
      <c r="K163" t="s">
        <v>649</v>
      </c>
      <c r="L163">
        <v>1339</v>
      </c>
      <c r="N163">
        <v>1007</v>
      </c>
      <c r="O163" t="s">
        <v>483</v>
      </c>
      <c r="P163" t="s">
        <v>483</v>
      </c>
      <c r="Q163">
        <v>1</v>
      </c>
      <c r="W163">
        <v>0</v>
      </c>
      <c r="X163">
        <v>1313424735</v>
      </c>
      <c r="Y163">
        <v>2.04</v>
      </c>
      <c r="AA163">
        <v>575.57000000000005</v>
      </c>
      <c r="AB163">
        <v>0</v>
      </c>
      <c r="AC163">
        <v>0</v>
      </c>
      <c r="AD163">
        <v>0</v>
      </c>
      <c r="AE163">
        <v>575.57000000000005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2.04</v>
      </c>
      <c r="AU163" t="s">
        <v>3</v>
      </c>
      <c r="AV163">
        <v>0</v>
      </c>
      <c r="AW163">
        <v>2</v>
      </c>
      <c r="AX163">
        <v>25996941</v>
      </c>
      <c r="AY163">
        <v>1</v>
      </c>
      <c r="AZ163">
        <v>0</v>
      </c>
      <c r="BA163">
        <v>165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Y163*Source!I67</f>
        <v>1.0342800000000001</v>
      </c>
      <c r="CY163">
        <f>AA163</f>
        <v>575.57000000000005</v>
      </c>
      <c r="CZ163">
        <f>AE163</f>
        <v>575.57000000000005</v>
      </c>
      <c r="DA163">
        <f>AI163</f>
        <v>1</v>
      </c>
      <c r="DB163">
        <f>ROUND(ROUND(AT163*CZ163,2),2)</f>
        <v>1174.1600000000001</v>
      </c>
      <c r="DC163">
        <f>ROUND(ROUND(AT163*AG163,2),2)</f>
        <v>0</v>
      </c>
    </row>
    <row r="164" spans="1:107" x14ac:dyDescent="0.25">
      <c r="A164">
        <f>ROW(Source!A67)</f>
        <v>67</v>
      </c>
      <c r="B164">
        <v>25996508</v>
      </c>
      <c r="C164">
        <v>25996930</v>
      </c>
      <c r="D164">
        <v>23784049</v>
      </c>
      <c r="E164">
        <v>1</v>
      </c>
      <c r="F164">
        <v>1</v>
      </c>
      <c r="G164">
        <v>1</v>
      </c>
      <c r="H164">
        <v>3</v>
      </c>
      <c r="I164" t="s">
        <v>484</v>
      </c>
      <c r="J164" t="s">
        <v>485</v>
      </c>
      <c r="K164" t="s">
        <v>486</v>
      </c>
      <c r="L164">
        <v>1339</v>
      </c>
      <c r="N164">
        <v>1007</v>
      </c>
      <c r="O164" t="s">
        <v>483</v>
      </c>
      <c r="P164" t="s">
        <v>483</v>
      </c>
      <c r="Q164">
        <v>1</v>
      </c>
      <c r="W164">
        <v>0</v>
      </c>
      <c r="X164">
        <v>2143849193</v>
      </c>
      <c r="Y164">
        <v>3.5</v>
      </c>
      <c r="AA164">
        <v>4.82</v>
      </c>
      <c r="AB164">
        <v>0</v>
      </c>
      <c r="AC164">
        <v>0</v>
      </c>
      <c r="AD164">
        <v>0</v>
      </c>
      <c r="AE164">
        <v>4.82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3.5</v>
      </c>
      <c r="AU164" t="s">
        <v>3</v>
      </c>
      <c r="AV164">
        <v>0</v>
      </c>
      <c r="AW164">
        <v>2</v>
      </c>
      <c r="AX164">
        <v>25996942</v>
      </c>
      <c r="AY164">
        <v>1</v>
      </c>
      <c r="AZ164">
        <v>0</v>
      </c>
      <c r="BA164">
        <v>166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Y164*Source!I67</f>
        <v>1.7745</v>
      </c>
      <c r="CY164">
        <f>AA164</f>
        <v>4.82</v>
      </c>
      <c r="CZ164">
        <f>AE164</f>
        <v>4.82</v>
      </c>
      <c r="DA164">
        <f>AI164</f>
        <v>1</v>
      </c>
      <c r="DB164">
        <f>ROUND(ROUND(AT164*CZ164,2),2)</f>
        <v>16.87</v>
      </c>
      <c r="DC164">
        <f>ROUND(ROUND(AT164*AG164,2),2)</f>
        <v>0</v>
      </c>
    </row>
    <row r="165" spans="1:107" x14ac:dyDescent="0.25">
      <c r="A165">
        <f>ROW(Source!A68)</f>
        <v>68</v>
      </c>
      <c r="B165">
        <v>25996508</v>
      </c>
      <c r="C165">
        <v>25996943</v>
      </c>
      <c r="D165">
        <v>21279362</v>
      </c>
      <c r="E165">
        <v>1</v>
      </c>
      <c r="F165">
        <v>1</v>
      </c>
      <c r="G165">
        <v>1</v>
      </c>
      <c r="H165">
        <v>1</v>
      </c>
      <c r="I165" t="s">
        <v>469</v>
      </c>
      <c r="J165" t="s">
        <v>3</v>
      </c>
      <c r="K165" t="s">
        <v>470</v>
      </c>
      <c r="L165">
        <v>1369</v>
      </c>
      <c r="N165">
        <v>1013</v>
      </c>
      <c r="O165" t="s">
        <v>457</v>
      </c>
      <c r="P165" t="s">
        <v>457</v>
      </c>
      <c r="Q165">
        <v>1</v>
      </c>
      <c r="W165">
        <v>0</v>
      </c>
      <c r="X165">
        <v>-1545214745</v>
      </c>
      <c r="Y165">
        <v>3.4499999999999997</v>
      </c>
      <c r="AA165">
        <v>0</v>
      </c>
      <c r="AB165">
        <v>0</v>
      </c>
      <c r="AC165">
        <v>0</v>
      </c>
      <c r="AD165">
        <v>7.8</v>
      </c>
      <c r="AE165">
        <v>0</v>
      </c>
      <c r="AF165">
        <v>0</v>
      </c>
      <c r="AG165">
        <v>0</v>
      </c>
      <c r="AH165">
        <v>7.8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3</v>
      </c>
      <c r="AT165">
        <v>0.5</v>
      </c>
      <c r="AU165" t="s">
        <v>230</v>
      </c>
      <c r="AV165">
        <v>1</v>
      </c>
      <c r="AW165">
        <v>2</v>
      </c>
      <c r="AX165">
        <v>25996949</v>
      </c>
      <c r="AY165">
        <v>1</v>
      </c>
      <c r="AZ165">
        <v>0</v>
      </c>
      <c r="BA165">
        <v>167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Y165*Source!I68</f>
        <v>1.74915</v>
      </c>
      <c r="CY165">
        <f>AD165</f>
        <v>7.8</v>
      </c>
      <c r="CZ165">
        <f>AH165</f>
        <v>7.8</v>
      </c>
      <c r="DA165">
        <f>AL165</f>
        <v>1</v>
      </c>
      <c r="DB165">
        <f>ROUND((ROUND(AT165*CZ165,2)*1.15*6),2)</f>
        <v>26.91</v>
      </c>
      <c r="DC165">
        <f>ROUND((ROUND(AT165*AG165,2)*1.15*6),2)</f>
        <v>0</v>
      </c>
    </row>
    <row r="166" spans="1:107" x14ac:dyDescent="0.25">
      <c r="A166">
        <f>ROW(Source!A68)</f>
        <v>68</v>
      </c>
      <c r="B166">
        <v>25996508</v>
      </c>
      <c r="C166">
        <v>25996943</v>
      </c>
      <c r="D166">
        <v>121548</v>
      </c>
      <c r="E166">
        <v>1</v>
      </c>
      <c r="F166">
        <v>1</v>
      </c>
      <c r="G166">
        <v>1</v>
      </c>
      <c r="H166">
        <v>1</v>
      </c>
      <c r="I166" t="s">
        <v>29</v>
      </c>
      <c r="J166" t="s">
        <v>3</v>
      </c>
      <c r="K166" t="s">
        <v>458</v>
      </c>
      <c r="L166">
        <v>608254</v>
      </c>
      <c r="N166">
        <v>1013</v>
      </c>
      <c r="O166" t="s">
        <v>459</v>
      </c>
      <c r="P166" t="s">
        <v>459</v>
      </c>
      <c r="Q166">
        <v>1</v>
      </c>
      <c r="W166">
        <v>0</v>
      </c>
      <c r="X166">
        <v>-185737400</v>
      </c>
      <c r="Y166">
        <v>1.5750000000000002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3</v>
      </c>
      <c r="AT166">
        <v>0.21</v>
      </c>
      <c r="AU166" t="s">
        <v>229</v>
      </c>
      <c r="AV166">
        <v>2</v>
      </c>
      <c r="AW166">
        <v>2</v>
      </c>
      <c r="AX166">
        <v>25996950</v>
      </c>
      <c r="AY166">
        <v>1</v>
      </c>
      <c r="AZ166">
        <v>0</v>
      </c>
      <c r="BA166">
        <v>168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Y166*Source!I68</f>
        <v>0.79852500000000015</v>
      </c>
      <c r="CY166">
        <f>AD166</f>
        <v>0</v>
      </c>
      <c r="CZ166">
        <f>AH166</f>
        <v>0</v>
      </c>
      <c r="DA166">
        <f>AL166</f>
        <v>1</v>
      </c>
      <c r="DB166">
        <f>ROUND((ROUND(AT166*CZ166,2)*1.25*6),2)</f>
        <v>0</v>
      </c>
      <c r="DC166">
        <f>ROUND((ROUND(AT166*AG166,2)*1.25*6),2)</f>
        <v>0</v>
      </c>
    </row>
    <row r="167" spans="1:107" x14ac:dyDescent="0.25">
      <c r="A167">
        <f>ROW(Source!A68)</f>
        <v>68</v>
      </c>
      <c r="B167">
        <v>25996508</v>
      </c>
      <c r="C167">
        <v>25996943</v>
      </c>
      <c r="D167">
        <v>23738697</v>
      </c>
      <c r="E167">
        <v>1</v>
      </c>
      <c r="F167">
        <v>1</v>
      </c>
      <c r="G167">
        <v>1</v>
      </c>
      <c r="H167">
        <v>2</v>
      </c>
      <c r="I167" t="s">
        <v>471</v>
      </c>
      <c r="J167" t="s">
        <v>472</v>
      </c>
      <c r="K167" t="s">
        <v>473</v>
      </c>
      <c r="L167">
        <v>1368</v>
      </c>
      <c r="N167">
        <v>1011</v>
      </c>
      <c r="O167" t="s">
        <v>463</v>
      </c>
      <c r="P167" t="s">
        <v>463</v>
      </c>
      <c r="Q167">
        <v>1</v>
      </c>
      <c r="W167">
        <v>0</v>
      </c>
      <c r="X167">
        <v>-1874903301</v>
      </c>
      <c r="Y167">
        <v>1.5750000000000002</v>
      </c>
      <c r="AA167">
        <v>0</v>
      </c>
      <c r="AB167">
        <v>30.87</v>
      </c>
      <c r="AC167">
        <v>13.5</v>
      </c>
      <c r="AD167">
        <v>0</v>
      </c>
      <c r="AE167">
        <v>0</v>
      </c>
      <c r="AF167">
        <v>30.87</v>
      </c>
      <c r="AG167">
        <v>13.5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S167" t="s">
        <v>3</v>
      </c>
      <c r="AT167">
        <v>0.21</v>
      </c>
      <c r="AU167" t="s">
        <v>229</v>
      </c>
      <c r="AV167">
        <v>0</v>
      </c>
      <c r="AW167">
        <v>2</v>
      </c>
      <c r="AX167">
        <v>25996951</v>
      </c>
      <c r="AY167">
        <v>1</v>
      </c>
      <c r="AZ167">
        <v>0</v>
      </c>
      <c r="BA167">
        <v>169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Y167*Source!I68</f>
        <v>0.79852500000000015</v>
      </c>
      <c r="CY167">
        <f>AB167</f>
        <v>30.87</v>
      </c>
      <c r="CZ167">
        <f>AF167</f>
        <v>30.87</v>
      </c>
      <c r="DA167">
        <f>AJ167</f>
        <v>1</v>
      </c>
      <c r="DB167">
        <f>ROUND((ROUND(AT167*CZ167,2)*1.25*6),2)</f>
        <v>48.6</v>
      </c>
      <c r="DC167">
        <f>ROUND((ROUND(AT167*AG167,2)*1.25*6),2)</f>
        <v>21.3</v>
      </c>
    </row>
    <row r="168" spans="1:107" x14ac:dyDescent="0.25">
      <c r="A168">
        <f>ROW(Source!A68)</f>
        <v>68</v>
      </c>
      <c r="B168">
        <v>25996508</v>
      </c>
      <c r="C168">
        <v>25996943</v>
      </c>
      <c r="D168">
        <v>23739107</v>
      </c>
      <c r="E168">
        <v>1</v>
      </c>
      <c r="F168">
        <v>1</v>
      </c>
      <c r="G168">
        <v>1</v>
      </c>
      <c r="H168">
        <v>2</v>
      </c>
      <c r="I168" t="s">
        <v>644</v>
      </c>
      <c r="J168" t="s">
        <v>645</v>
      </c>
      <c r="K168" t="s">
        <v>646</v>
      </c>
      <c r="L168">
        <v>1368</v>
      </c>
      <c r="N168">
        <v>1011</v>
      </c>
      <c r="O168" t="s">
        <v>463</v>
      </c>
      <c r="P168" t="s">
        <v>463</v>
      </c>
      <c r="Q168">
        <v>1</v>
      </c>
      <c r="W168">
        <v>0</v>
      </c>
      <c r="X168">
        <v>-1610432436</v>
      </c>
      <c r="Y168">
        <v>17.399999999999999</v>
      </c>
      <c r="AA168">
        <v>0</v>
      </c>
      <c r="AB168">
        <v>0.5</v>
      </c>
      <c r="AC168">
        <v>0</v>
      </c>
      <c r="AD168">
        <v>0</v>
      </c>
      <c r="AE168">
        <v>0</v>
      </c>
      <c r="AF168">
        <v>0.5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1</v>
      </c>
      <c r="AQ168">
        <v>0</v>
      </c>
      <c r="AR168">
        <v>0</v>
      </c>
      <c r="AS168" t="s">
        <v>3</v>
      </c>
      <c r="AT168">
        <v>2.3199999999999998</v>
      </c>
      <c r="AU168" t="s">
        <v>229</v>
      </c>
      <c r="AV168">
        <v>0</v>
      </c>
      <c r="AW168">
        <v>2</v>
      </c>
      <c r="AX168">
        <v>25996952</v>
      </c>
      <c r="AY168">
        <v>1</v>
      </c>
      <c r="AZ168">
        <v>0</v>
      </c>
      <c r="BA168">
        <v>170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Y168*Source!I68</f>
        <v>8.8217999999999996</v>
      </c>
      <c r="CY168">
        <f>AB168</f>
        <v>0.5</v>
      </c>
      <c r="CZ168">
        <f>AF168</f>
        <v>0.5</v>
      </c>
      <c r="DA168">
        <f>AJ168</f>
        <v>1</v>
      </c>
      <c r="DB168">
        <f>ROUND((ROUND(AT168*CZ168,2)*1.25*6),2)</f>
        <v>8.6999999999999993</v>
      </c>
      <c r="DC168">
        <f>ROUND((ROUND(AT168*AG168,2)*1.25*6),2)</f>
        <v>0</v>
      </c>
    </row>
    <row r="169" spans="1:107" x14ac:dyDescent="0.25">
      <c r="A169">
        <f>ROW(Source!A68)</f>
        <v>68</v>
      </c>
      <c r="B169">
        <v>25996508</v>
      </c>
      <c r="C169">
        <v>25996943</v>
      </c>
      <c r="D169">
        <v>23775540</v>
      </c>
      <c r="E169">
        <v>1</v>
      </c>
      <c r="F169">
        <v>1</v>
      </c>
      <c r="G169">
        <v>1</v>
      </c>
      <c r="H169">
        <v>3</v>
      </c>
      <c r="I169" t="s">
        <v>647</v>
      </c>
      <c r="J169" t="s">
        <v>648</v>
      </c>
      <c r="K169" t="s">
        <v>649</v>
      </c>
      <c r="L169">
        <v>1339</v>
      </c>
      <c r="N169">
        <v>1007</v>
      </c>
      <c r="O169" t="s">
        <v>483</v>
      </c>
      <c r="P169" t="s">
        <v>483</v>
      </c>
      <c r="Q169">
        <v>1</v>
      </c>
      <c r="W169">
        <v>0</v>
      </c>
      <c r="X169">
        <v>1313424735</v>
      </c>
      <c r="Y169">
        <v>3.06</v>
      </c>
      <c r="AA169">
        <v>575.57000000000005</v>
      </c>
      <c r="AB169">
        <v>0</v>
      </c>
      <c r="AC169">
        <v>0</v>
      </c>
      <c r="AD169">
        <v>0</v>
      </c>
      <c r="AE169">
        <v>575.57000000000005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0.51</v>
      </c>
      <c r="AU169" t="s">
        <v>228</v>
      </c>
      <c r="AV169">
        <v>0</v>
      </c>
      <c r="AW169">
        <v>2</v>
      </c>
      <c r="AX169">
        <v>25996953</v>
      </c>
      <c r="AY169">
        <v>1</v>
      </c>
      <c r="AZ169">
        <v>0</v>
      </c>
      <c r="BA169">
        <v>171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Y169*Source!I68</f>
        <v>1.55142</v>
      </c>
      <c r="CY169">
        <f>AA169</f>
        <v>575.57000000000005</v>
      </c>
      <c r="CZ169">
        <f>AE169</f>
        <v>575.57000000000005</v>
      </c>
      <c r="DA169">
        <f>AI169</f>
        <v>1</v>
      </c>
      <c r="DB169">
        <f>ROUND((ROUND(AT169*CZ169,2)*6),2)</f>
        <v>1761.24</v>
      </c>
      <c r="DC169">
        <f>ROUND((ROUND(AT169*AG169,2)*6),2)</f>
        <v>0</v>
      </c>
    </row>
    <row r="170" spans="1:107" x14ac:dyDescent="0.25">
      <c r="A170">
        <f>ROW(Source!A69)</f>
        <v>69</v>
      </c>
      <c r="B170">
        <v>25996508</v>
      </c>
      <c r="C170">
        <v>25996954</v>
      </c>
      <c r="D170">
        <v>21281116</v>
      </c>
      <c r="E170">
        <v>1</v>
      </c>
      <c r="F170">
        <v>1</v>
      </c>
      <c r="G170">
        <v>1</v>
      </c>
      <c r="H170">
        <v>1</v>
      </c>
      <c r="I170" t="s">
        <v>571</v>
      </c>
      <c r="J170" t="s">
        <v>3</v>
      </c>
      <c r="K170" t="s">
        <v>572</v>
      </c>
      <c r="L170">
        <v>1369</v>
      </c>
      <c r="N170">
        <v>1013</v>
      </c>
      <c r="O170" t="s">
        <v>457</v>
      </c>
      <c r="P170" t="s">
        <v>457</v>
      </c>
      <c r="Q170">
        <v>1</v>
      </c>
      <c r="W170">
        <v>0</v>
      </c>
      <c r="X170">
        <v>629322946</v>
      </c>
      <c r="Y170">
        <v>36.121499999999997</v>
      </c>
      <c r="AA170">
        <v>0</v>
      </c>
      <c r="AB170">
        <v>0</v>
      </c>
      <c r="AC170">
        <v>0</v>
      </c>
      <c r="AD170">
        <v>8.31</v>
      </c>
      <c r="AE170">
        <v>0</v>
      </c>
      <c r="AF170">
        <v>0</v>
      </c>
      <c r="AG170">
        <v>0</v>
      </c>
      <c r="AH170">
        <v>8.31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31.41</v>
      </c>
      <c r="AU170" t="s">
        <v>101</v>
      </c>
      <c r="AV170">
        <v>1</v>
      </c>
      <c r="AW170">
        <v>2</v>
      </c>
      <c r="AX170">
        <v>25996962</v>
      </c>
      <c r="AY170">
        <v>1</v>
      </c>
      <c r="AZ170">
        <v>0</v>
      </c>
      <c r="BA170">
        <v>172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Y170*Source!I69</f>
        <v>18.3136005</v>
      </c>
      <c r="CY170">
        <f>AD170</f>
        <v>8.31</v>
      </c>
      <c r="CZ170">
        <f>AH170</f>
        <v>8.31</v>
      </c>
      <c r="DA170">
        <f>AL170</f>
        <v>1</v>
      </c>
      <c r="DB170">
        <f>ROUND((ROUND(AT170*CZ170,2)*1.15),2)</f>
        <v>300.17</v>
      </c>
      <c r="DC170">
        <f>ROUND((ROUND(AT170*AG170,2)*1.15),2)</f>
        <v>0</v>
      </c>
    </row>
    <row r="171" spans="1:107" x14ac:dyDescent="0.25">
      <c r="A171">
        <f>ROW(Source!A69)</f>
        <v>69</v>
      </c>
      <c r="B171">
        <v>25996508</v>
      </c>
      <c r="C171">
        <v>25996954</v>
      </c>
      <c r="D171">
        <v>121548</v>
      </c>
      <c r="E171">
        <v>1</v>
      </c>
      <c r="F171">
        <v>1</v>
      </c>
      <c r="G171">
        <v>1</v>
      </c>
      <c r="H171">
        <v>1</v>
      </c>
      <c r="I171" t="s">
        <v>29</v>
      </c>
      <c r="J171" t="s">
        <v>3</v>
      </c>
      <c r="K171" t="s">
        <v>458</v>
      </c>
      <c r="L171">
        <v>608254</v>
      </c>
      <c r="N171">
        <v>1013</v>
      </c>
      <c r="O171" t="s">
        <v>459</v>
      </c>
      <c r="P171" t="s">
        <v>459</v>
      </c>
      <c r="Q171">
        <v>1</v>
      </c>
      <c r="W171">
        <v>0</v>
      </c>
      <c r="X171">
        <v>-185737400</v>
      </c>
      <c r="Y171">
        <v>0.42500000000000004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</v>
      </c>
      <c r="AT171">
        <v>0.34</v>
      </c>
      <c r="AU171" t="s">
        <v>100</v>
      </c>
      <c r="AV171">
        <v>2</v>
      </c>
      <c r="AW171">
        <v>2</v>
      </c>
      <c r="AX171">
        <v>25996963</v>
      </c>
      <c r="AY171">
        <v>1</v>
      </c>
      <c r="AZ171">
        <v>0</v>
      </c>
      <c r="BA171">
        <v>173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Y171*Source!I69</f>
        <v>0.21547500000000003</v>
      </c>
      <c r="CY171">
        <f>AD171</f>
        <v>0</v>
      </c>
      <c r="CZ171">
        <f>AH171</f>
        <v>0</v>
      </c>
      <c r="DA171">
        <f>AL171</f>
        <v>1</v>
      </c>
      <c r="DB171">
        <f>ROUND((ROUND(AT171*CZ171,2)*1.25),2)</f>
        <v>0</v>
      </c>
      <c r="DC171">
        <f>ROUND((ROUND(AT171*AG171,2)*1.25),2)</f>
        <v>0</v>
      </c>
    </row>
    <row r="172" spans="1:107" x14ac:dyDescent="0.25">
      <c r="A172">
        <f>ROW(Source!A69)</f>
        <v>69</v>
      </c>
      <c r="B172">
        <v>25996508</v>
      </c>
      <c r="C172">
        <v>25996954</v>
      </c>
      <c r="D172">
        <v>23738697</v>
      </c>
      <c r="E172">
        <v>1</v>
      </c>
      <c r="F172">
        <v>1</v>
      </c>
      <c r="G172">
        <v>1</v>
      </c>
      <c r="H172">
        <v>2</v>
      </c>
      <c r="I172" t="s">
        <v>471</v>
      </c>
      <c r="J172" t="s">
        <v>472</v>
      </c>
      <c r="K172" t="s">
        <v>473</v>
      </c>
      <c r="L172">
        <v>1368</v>
      </c>
      <c r="N172">
        <v>1011</v>
      </c>
      <c r="O172" t="s">
        <v>463</v>
      </c>
      <c r="P172" t="s">
        <v>463</v>
      </c>
      <c r="Q172">
        <v>1</v>
      </c>
      <c r="W172">
        <v>0</v>
      </c>
      <c r="X172">
        <v>-1874903301</v>
      </c>
      <c r="Y172">
        <v>0.42500000000000004</v>
      </c>
      <c r="AA172">
        <v>0</v>
      </c>
      <c r="AB172">
        <v>30.87</v>
      </c>
      <c r="AC172">
        <v>13.5</v>
      </c>
      <c r="AD172">
        <v>0</v>
      </c>
      <c r="AE172">
        <v>0</v>
      </c>
      <c r="AF172">
        <v>30.87</v>
      </c>
      <c r="AG172">
        <v>13.5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1</v>
      </c>
      <c r="AQ172">
        <v>0</v>
      </c>
      <c r="AR172">
        <v>0</v>
      </c>
      <c r="AS172" t="s">
        <v>3</v>
      </c>
      <c r="AT172">
        <v>0.34</v>
      </c>
      <c r="AU172" t="s">
        <v>100</v>
      </c>
      <c r="AV172">
        <v>0</v>
      </c>
      <c r="AW172">
        <v>2</v>
      </c>
      <c r="AX172">
        <v>25996964</v>
      </c>
      <c r="AY172">
        <v>1</v>
      </c>
      <c r="AZ172">
        <v>0</v>
      </c>
      <c r="BA172">
        <v>174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Y172*Source!I69</f>
        <v>0.21547500000000003</v>
      </c>
      <c r="CY172">
        <f>AB172</f>
        <v>30.87</v>
      </c>
      <c r="CZ172">
        <f>AF172</f>
        <v>30.87</v>
      </c>
      <c r="DA172">
        <f>AJ172</f>
        <v>1</v>
      </c>
      <c r="DB172">
        <f>ROUND((ROUND(AT172*CZ172,2)*1.25),2)</f>
        <v>13.13</v>
      </c>
      <c r="DC172">
        <f>ROUND((ROUND(AT172*AG172,2)*1.25),2)</f>
        <v>5.74</v>
      </c>
    </row>
    <row r="173" spans="1:107" x14ac:dyDescent="0.25">
      <c r="A173">
        <f>ROW(Source!A69)</f>
        <v>69</v>
      </c>
      <c r="B173">
        <v>25996508</v>
      </c>
      <c r="C173">
        <v>25996954</v>
      </c>
      <c r="D173">
        <v>23740230</v>
      </c>
      <c r="E173">
        <v>1</v>
      </c>
      <c r="F173">
        <v>1</v>
      </c>
      <c r="G173">
        <v>1</v>
      </c>
      <c r="H173">
        <v>2</v>
      </c>
      <c r="I173" t="s">
        <v>650</v>
      </c>
      <c r="J173" t="s">
        <v>651</v>
      </c>
      <c r="K173" t="s">
        <v>652</v>
      </c>
      <c r="L173">
        <v>1368</v>
      </c>
      <c r="N173">
        <v>1011</v>
      </c>
      <c r="O173" t="s">
        <v>463</v>
      </c>
      <c r="P173" t="s">
        <v>463</v>
      </c>
      <c r="Q173">
        <v>1</v>
      </c>
      <c r="W173">
        <v>0</v>
      </c>
      <c r="X173">
        <v>576340199</v>
      </c>
      <c r="Y173">
        <v>6.625</v>
      </c>
      <c r="AA173">
        <v>0</v>
      </c>
      <c r="AB173">
        <v>3.4</v>
      </c>
      <c r="AC173">
        <v>0</v>
      </c>
      <c r="AD173">
        <v>0</v>
      </c>
      <c r="AE173">
        <v>0</v>
      </c>
      <c r="AF173">
        <v>3.4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3</v>
      </c>
      <c r="AT173">
        <v>5.3</v>
      </c>
      <c r="AU173" t="s">
        <v>100</v>
      </c>
      <c r="AV173">
        <v>0</v>
      </c>
      <c r="AW173">
        <v>2</v>
      </c>
      <c r="AX173">
        <v>25996965</v>
      </c>
      <c r="AY173">
        <v>1</v>
      </c>
      <c r="AZ173">
        <v>0</v>
      </c>
      <c r="BA173">
        <v>175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Y173*Source!I69</f>
        <v>3.3588749999999998</v>
      </c>
      <c r="CY173">
        <f>AB173</f>
        <v>3.4</v>
      </c>
      <c r="CZ173">
        <f>AF173</f>
        <v>3.4</v>
      </c>
      <c r="DA173">
        <f>AJ173</f>
        <v>1</v>
      </c>
      <c r="DB173">
        <f>ROUND((ROUND(AT173*CZ173,2)*1.25),2)</f>
        <v>22.53</v>
      </c>
      <c r="DC173">
        <f>ROUND((ROUND(AT173*AG173,2)*1.25),2)</f>
        <v>0</v>
      </c>
    </row>
    <row r="174" spans="1:107" x14ac:dyDescent="0.25">
      <c r="A174">
        <f>ROW(Source!A69)</f>
        <v>69</v>
      </c>
      <c r="B174">
        <v>25996508</v>
      </c>
      <c r="C174">
        <v>25996954</v>
      </c>
      <c r="D174">
        <v>23740408</v>
      </c>
      <c r="E174">
        <v>1</v>
      </c>
      <c r="F174">
        <v>1</v>
      </c>
      <c r="G174">
        <v>1</v>
      </c>
      <c r="H174">
        <v>2</v>
      </c>
      <c r="I174" t="s">
        <v>495</v>
      </c>
      <c r="J174" t="s">
        <v>496</v>
      </c>
      <c r="K174" t="s">
        <v>497</v>
      </c>
      <c r="L174">
        <v>1368</v>
      </c>
      <c r="N174">
        <v>1011</v>
      </c>
      <c r="O174" t="s">
        <v>463</v>
      </c>
      <c r="P174" t="s">
        <v>463</v>
      </c>
      <c r="Q174">
        <v>1</v>
      </c>
      <c r="W174">
        <v>0</v>
      </c>
      <c r="X174">
        <v>-663750327</v>
      </c>
      <c r="Y174">
        <v>0.6</v>
      </c>
      <c r="AA174">
        <v>0</v>
      </c>
      <c r="AB174">
        <v>86.95</v>
      </c>
      <c r="AC174">
        <v>0</v>
      </c>
      <c r="AD174">
        <v>0</v>
      </c>
      <c r="AE174">
        <v>0</v>
      </c>
      <c r="AF174">
        <v>86.95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</v>
      </c>
      <c r="AT174">
        <v>0.48</v>
      </c>
      <c r="AU174" t="s">
        <v>100</v>
      </c>
      <c r="AV174">
        <v>0</v>
      </c>
      <c r="AW174">
        <v>2</v>
      </c>
      <c r="AX174">
        <v>25996966</v>
      </c>
      <c r="AY174">
        <v>1</v>
      </c>
      <c r="AZ174">
        <v>0</v>
      </c>
      <c r="BA174">
        <v>176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Y174*Source!I69</f>
        <v>0.30419999999999997</v>
      </c>
      <c r="CY174">
        <f>AB174</f>
        <v>86.95</v>
      </c>
      <c r="CZ174">
        <f>AF174</f>
        <v>86.95</v>
      </c>
      <c r="DA174">
        <f>AJ174</f>
        <v>1</v>
      </c>
      <c r="DB174">
        <f>ROUND((ROUND(AT174*CZ174,2)*1.25),2)</f>
        <v>52.18</v>
      </c>
      <c r="DC174">
        <f>ROUND((ROUND(AT174*AG174,2)*1.25),2)</f>
        <v>0</v>
      </c>
    </row>
    <row r="175" spans="1:107" x14ac:dyDescent="0.25">
      <c r="A175">
        <f>ROW(Source!A69)</f>
        <v>69</v>
      </c>
      <c r="B175">
        <v>25996508</v>
      </c>
      <c r="C175">
        <v>25996954</v>
      </c>
      <c r="D175">
        <v>23744480</v>
      </c>
      <c r="E175">
        <v>1</v>
      </c>
      <c r="F175">
        <v>1</v>
      </c>
      <c r="G175">
        <v>1</v>
      </c>
      <c r="H175">
        <v>3</v>
      </c>
      <c r="I175" t="s">
        <v>236</v>
      </c>
      <c r="J175" t="s">
        <v>238</v>
      </c>
      <c r="K175" t="s">
        <v>237</v>
      </c>
      <c r="L175">
        <v>1327</v>
      </c>
      <c r="N175">
        <v>1005</v>
      </c>
      <c r="O175" t="s">
        <v>111</v>
      </c>
      <c r="P175" t="s">
        <v>111</v>
      </c>
      <c r="Q175">
        <v>1</v>
      </c>
      <c r="W175">
        <v>1</v>
      </c>
      <c r="X175">
        <v>-1910713305</v>
      </c>
      <c r="Y175">
        <v>-102</v>
      </c>
      <c r="AA175">
        <v>50.69</v>
      </c>
      <c r="AB175">
        <v>0</v>
      </c>
      <c r="AC175">
        <v>0</v>
      </c>
      <c r="AD175">
        <v>0</v>
      </c>
      <c r="AE175">
        <v>50.69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-102</v>
      </c>
      <c r="AU175" t="s">
        <v>3</v>
      </c>
      <c r="AV175">
        <v>0</v>
      </c>
      <c r="AW175">
        <v>2</v>
      </c>
      <c r="AX175">
        <v>25996967</v>
      </c>
      <c r="AY175">
        <v>1</v>
      </c>
      <c r="AZ175">
        <v>6144</v>
      </c>
      <c r="BA175">
        <v>177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Y175*Source!I69</f>
        <v>-51.713999999999999</v>
      </c>
      <c r="CY175">
        <f>AA175</f>
        <v>50.69</v>
      </c>
      <c r="CZ175">
        <f>AE175</f>
        <v>50.69</v>
      </c>
      <c r="DA175">
        <f>AI175</f>
        <v>1</v>
      </c>
      <c r="DB175">
        <f>ROUND(ROUND(AT175*CZ175,2),2)</f>
        <v>-5170.38</v>
      </c>
      <c r="DC175">
        <f>ROUND(ROUND(AT175*AG175,2),2)</f>
        <v>0</v>
      </c>
    </row>
    <row r="176" spans="1:107" x14ac:dyDescent="0.25">
      <c r="A176">
        <f>ROW(Source!A69)</f>
        <v>69</v>
      </c>
      <c r="B176">
        <v>25996508</v>
      </c>
      <c r="C176">
        <v>25996954</v>
      </c>
      <c r="D176">
        <v>23744376</v>
      </c>
      <c r="E176">
        <v>1</v>
      </c>
      <c r="F176">
        <v>1</v>
      </c>
      <c r="G176">
        <v>1</v>
      </c>
      <c r="H176">
        <v>3</v>
      </c>
      <c r="I176" t="s">
        <v>653</v>
      </c>
      <c r="J176" t="s">
        <v>654</v>
      </c>
      <c r="K176" t="s">
        <v>655</v>
      </c>
      <c r="L176">
        <v>1308</v>
      </c>
      <c r="N176">
        <v>1003</v>
      </c>
      <c r="O176" t="s">
        <v>262</v>
      </c>
      <c r="P176" t="s">
        <v>262</v>
      </c>
      <c r="Q176">
        <v>100</v>
      </c>
      <c r="W176">
        <v>0</v>
      </c>
      <c r="X176">
        <v>779065618</v>
      </c>
      <c r="Y176">
        <v>0.68</v>
      </c>
      <c r="AA176">
        <v>94.93</v>
      </c>
      <c r="AB176">
        <v>0</v>
      </c>
      <c r="AC176">
        <v>0</v>
      </c>
      <c r="AD176">
        <v>0</v>
      </c>
      <c r="AE176">
        <v>94.93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0.68</v>
      </c>
      <c r="AU176" t="s">
        <v>3</v>
      </c>
      <c r="AV176">
        <v>0</v>
      </c>
      <c r="AW176">
        <v>2</v>
      </c>
      <c r="AX176">
        <v>25996968</v>
      </c>
      <c r="AY176">
        <v>1</v>
      </c>
      <c r="AZ176">
        <v>0</v>
      </c>
      <c r="BA176">
        <v>178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Y176*Source!I69</f>
        <v>0.34476000000000001</v>
      </c>
      <c r="CY176">
        <f>AA176</f>
        <v>94.93</v>
      </c>
      <c r="CZ176">
        <f>AE176</f>
        <v>94.93</v>
      </c>
      <c r="DA176">
        <f>AI176</f>
        <v>1</v>
      </c>
      <c r="DB176">
        <f>ROUND(ROUND(AT176*CZ176,2),2)</f>
        <v>64.55</v>
      </c>
      <c r="DC176">
        <f>ROUND(ROUND(AT176*AG176,2),2)</f>
        <v>0</v>
      </c>
    </row>
    <row r="177" spans="1:107" x14ac:dyDescent="0.25">
      <c r="A177">
        <f>ROW(Source!A72)</f>
        <v>72</v>
      </c>
      <c r="B177">
        <v>25996508</v>
      </c>
      <c r="C177">
        <v>25996971</v>
      </c>
      <c r="D177">
        <v>21286622</v>
      </c>
      <c r="E177">
        <v>1</v>
      </c>
      <c r="F177">
        <v>1</v>
      </c>
      <c r="G177">
        <v>1</v>
      </c>
      <c r="H177">
        <v>1</v>
      </c>
      <c r="I177" t="s">
        <v>588</v>
      </c>
      <c r="J177" t="s">
        <v>3</v>
      </c>
      <c r="K177" t="s">
        <v>589</v>
      </c>
      <c r="L177">
        <v>1369</v>
      </c>
      <c r="N177">
        <v>1013</v>
      </c>
      <c r="O177" t="s">
        <v>457</v>
      </c>
      <c r="P177" t="s">
        <v>457</v>
      </c>
      <c r="Q177">
        <v>1</v>
      </c>
      <c r="W177">
        <v>0</v>
      </c>
      <c r="X177">
        <v>-1176371531</v>
      </c>
      <c r="Y177">
        <v>7.6589999999999998</v>
      </c>
      <c r="AA177">
        <v>0</v>
      </c>
      <c r="AB177">
        <v>0</v>
      </c>
      <c r="AC177">
        <v>0</v>
      </c>
      <c r="AD177">
        <v>9.18</v>
      </c>
      <c r="AE177">
        <v>0</v>
      </c>
      <c r="AF177">
        <v>0</v>
      </c>
      <c r="AG177">
        <v>0</v>
      </c>
      <c r="AH177">
        <v>9.18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3</v>
      </c>
      <c r="AT177">
        <v>6.66</v>
      </c>
      <c r="AU177" t="s">
        <v>101</v>
      </c>
      <c r="AV177">
        <v>1</v>
      </c>
      <c r="AW177">
        <v>2</v>
      </c>
      <c r="AX177">
        <v>25996984</v>
      </c>
      <c r="AY177">
        <v>1</v>
      </c>
      <c r="AZ177">
        <v>0</v>
      </c>
      <c r="BA177">
        <v>179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Y177*Source!I72</f>
        <v>2.9104199999999998</v>
      </c>
      <c r="CY177">
        <f>AD177</f>
        <v>9.18</v>
      </c>
      <c r="CZ177">
        <f>AH177</f>
        <v>9.18</v>
      </c>
      <c r="DA177">
        <f>AL177</f>
        <v>1</v>
      </c>
      <c r="DB177">
        <f>ROUND((ROUND(AT177*CZ177,2)*1.15),2)</f>
        <v>70.31</v>
      </c>
      <c r="DC177">
        <f>ROUND((ROUND(AT177*AG177,2)*1.15),2)</f>
        <v>0</v>
      </c>
    </row>
    <row r="178" spans="1:107" x14ac:dyDescent="0.25">
      <c r="A178">
        <f>ROW(Source!A72)</f>
        <v>72</v>
      </c>
      <c r="B178">
        <v>25996508</v>
      </c>
      <c r="C178">
        <v>25996971</v>
      </c>
      <c r="D178">
        <v>23739369</v>
      </c>
      <c r="E178">
        <v>1</v>
      </c>
      <c r="F178">
        <v>1</v>
      </c>
      <c r="G178">
        <v>1</v>
      </c>
      <c r="H178">
        <v>2</v>
      </c>
      <c r="I178" t="s">
        <v>523</v>
      </c>
      <c r="J178" t="s">
        <v>524</v>
      </c>
      <c r="K178" t="s">
        <v>525</v>
      </c>
      <c r="L178">
        <v>1368</v>
      </c>
      <c r="N178">
        <v>1011</v>
      </c>
      <c r="O178" t="s">
        <v>463</v>
      </c>
      <c r="P178" t="s">
        <v>463</v>
      </c>
      <c r="Q178">
        <v>1</v>
      </c>
      <c r="W178">
        <v>0</v>
      </c>
      <c r="X178">
        <v>1957322373</v>
      </c>
      <c r="Y178">
        <v>2.5124999999999997</v>
      </c>
      <c r="AA178">
        <v>0</v>
      </c>
      <c r="AB178">
        <v>3.18</v>
      </c>
      <c r="AC178">
        <v>0</v>
      </c>
      <c r="AD178">
        <v>0</v>
      </c>
      <c r="AE178">
        <v>0</v>
      </c>
      <c r="AF178">
        <v>3.18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3</v>
      </c>
      <c r="AT178">
        <v>2.0099999999999998</v>
      </c>
      <c r="AU178" t="s">
        <v>100</v>
      </c>
      <c r="AV178">
        <v>0</v>
      </c>
      <c r="AW178">
        <v>2</v>
      </c>
      <c r="AX178">
        <v>25996985</v>
      </c>
      <c r="AY178">
        <v>1</v>
      </c>
      <c r="AZ178">
        <v>0</v>
      </c>
      <c r="BA178">
        <v>180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Y178*Source!I72</f>
        <v>0.95474999999999988</v>
      </c>
      <c r="CY178">
        <f>AB178</f>
        <v>3.18</v>
      </c>
      <c r="CZ178">
        <f>AF178</f>
        <v>3.18</v>
      </c>
      <c r="DA178">
        <f>AJ178</f>
        <v>1</v>
      </c>
      <c r="DB178">
        <f>ROUND((ROUND(AT178*CZ178,2)*1.25),2)</f>
        <v>7.99</v>
      </c>
      <c r="DC178">
        <f>ROUND((ROUND(AT178*AG178,2)*1.25),2)</f>
        <v>0</v>
      </c>
    </row>
    <row r="179" spans="1:107" x14ac:dyDescent="0.25">
      <c r="A179">
        <f>ROW(Source!A72)</f>
        <v>72</v>
      </c>
      <c r="B179">
        <v>25996508</v>
      </c>
      <c r="C179">
        <v>25996971</v>
      </c>
      <c r="D179">
        <v>23740095</v>
      </c>
      <c r="E179">
        <v>1</v>
      </c>
      <c r="F179">
        <v>1</v>
      </c>
      <c r="G179">
        <v>1</v>
      </c>
      <c r="H179">
        <v>2</v>
      </c>
      <c r="I179" t="s">
        <v>620</v>
      </c>
      <c r="J179" t="s">
        <v>621</v>
      </c>
      <c r="K179" t="s">
        <v>622</v>
      </c>
      <c r="L179">
        <v>1368</v>
      </c>
      <c r="N179">
        <v>1011</v>
      </c>
      <c r="O179" t="s">
        <v>463</v>
      </c>
      <c r="P179" t="s">
        <v>463</v>
      </c>
      <c r="Q179">
        <v>1</v>
      </c>
      <c r="W179">
        <v>0</v>
      </c>
      <c r="X179">
        <v>655679632</v>
      </c>
      <c r="Y179">
        <v>1.6625000000000001</v>
      </c>
      <c r="AA179">
        <v>0</v>
      </c>
      <c r="AB179">
        <v>5.46</v>
      </c>
      <c r="AC179">
        <v>0</v>
      </c>
      <c r="AD179">
        <v>0</v>
      </c>
      <c r="AE179">
        <v>0</v>
      </c>
      <c r="AF179">
        <v>5.46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3</v>
      </c>
      <c r="AT179">
        <v>1.33</v>
      </c>
      <c r="AU179" t="s">
        <v>100</v>
      </c>
      <c r="AV179">
        <v>0</v>
      </c>
      <c r="AW179">
        <v>2</v>
      </c>
      <c r="AX179">
        <v>25996986</v>
      </c>
      <c r="AY179">
        <v>1</v>
      </c>
      <c r="AZ179">
        <v>0</v>
      </c>
      <c r="BA179">
        <v>181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Y179*Source!I72</f>
        <v>0.63175000000000003</v>
      </c>
      <c r="CY179">
        <f>AB179</f>
        <v>5.46</v>
      </c>
      <c r="CZ179">
        <f>AF179</f>
        <v>5.46</v>
      </c>
      <c r="DA179">
        <f>AJ179</f>
        <v>1</v>
      </c>
      <c r="DB179">
        <f>ROUND((ROUND(AT179*CZ179,2)*1.25),2)</f>
        <v>9.08</v>
      </c>
      <c r="DC179">
        <f>ROUND((ROUND(AT179*AG179,2)*1.25),2)</f>
        <v>0</v>
      </c>
    </row>
    <row r="180" spans="1:107" x14ac:dyDescent="0.25">
      <c r="A180">
        <f>ROW(Source!A72)</f>
        <v>72</v>
      </c>
      <c r="B180">
        <v>25996508</v>
      </c>
      <c r="C180">
        <v>25996971</v>
      </c>
      <c r="D180">
        <v>23740408</v>
      </c>
      <c r="E180">
        <v>1</v>
      </c>
      <c r="F180">
        <v>1</v>
      </c>
      <c r="G180">
        <v>1</v>
      </c>
      <c r="H180">
        <v>2</v>
      </c>
      <c r="I180" t="s">
        <v>495</v>
      </c>
      <c r="J180" t="s">
        <v>496</v>
      </c>
      <c r="K180" t="s">
        <v>497</v>
      </c>
      <c r="L180">
        <v>1368</v>
      </c>
      <c r="N180">
        <v>1011</v>
      </c>
      <c r="O180" t="s">
        <v>463</v>
      </c>
      <c r="P180" t="s">
        <v>463</v>
      </c>
      <c r="Q180">
        <v>1</v>
      </c>
      <c r="W180">
        <v>0</v>
      </c>
      <c r="X180">
        <v>-663750327</v>
      </c>
      <c r="Y180">
        <v>3.7499999999999999E-2</v>
      </c>
      <c r="AA180">
        <v>0</v>
      </c>
      <c r="AB180">
        <v>86.95</v>
      </c>
      <c r="AC180">
        <v>0</v>
      </c>
      <c r="AD180">
        <v>0</v>
      </c>
      <c r="AE180">
        <v>0</v>
      </c>
      <c r="AF180">
        <v>86.95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S180" t="s">
        <v>3</v>
      </c>
      <c r="AT180">
        <v>0.03</v>
      </c>
      <c r="AU180" t="s">
        <v>100</v>
      </c>
      <c r="AV180">
        <v>0</v>
      </c>
      <c r="AW180">
        <v>2</v>
      </c>
      <c r="AX180">
        <v>25996987</v>
      </c>
      <c r="AY180">
        <v>1</v>
      </c>
      <c r="AZ180">
        <v>0</v>
      </c>
      <c r="BA180">
        <v>182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Y180*Source!I72</f>
        <v>1.4249999999999999E-2</v>
      </c>
      <c r="CY180">
        <f>AB180</f>
        <v>86.95</v>
      </c>
      <c r="CZ180">
        <f>AF180</f>
        <v>86.95</v>
      </c>
      <c r="DA180">
        <f>AJ180</f>
        <v>1</v>
      </c>
      <c r="DB180">
        <f>ROUND((ROUND(AT180*CZ180,2)*1.25),2)</f>
        <v>3.26</v>
      </c>
      <c r="DC180">
        <f>ROUND((ROUND(AT180*AG180,2)*1.25),2)</f>
        <v>0</v>
      </c>
    </row>
    <row r="181" spans="1:107" x14ac:dyDescent="0.25">
      <c r="A181">
        <f>ROW(Source!A72)</f>
        <v>72</v>
      </c>
      <c r="B181">
        <v>25996508</v>
      </c>
      <c r="C181">
        <v>25996971</v>
      </c>
      <c r="D181">
        <v>23747909</v>
      </c>
      <c r="E181">
        <v>1</v>
      </c>
      <c r="F181">
        <v>1</v>
      </c>
      <c r="G181">
        <v>1</v>
      </c>
      <c r="H181">
        <v>3</v>
      </c>
      <c r="I181" t="s">
        <v>656</v>
      </c>
      <c r="J181" t="s">
        <v>657</v>
      </c>
      <c r="K181" t="s">
        <v>658</v>
      </c>
      <c r="L181">
        <v>1358</v>
      </c>
      <c r="N181">
        <v>1010</v>
      </c>
      <c r="O181" t="s">
        <v>659</v>
      </c>
      <c r="P181" t="s">
        <v>659</v>
      </c>
      <c r="Q181">
        <v>10</v>
      </c>
      <c r="W181">
        <v>0</v>
      </c>
      <c r="X181">
        <v>-803965680</v>
      </c>
      <c r="Y181">
        <v>26.3</v>
      </c>
      <c r="AA181">
        <v>1.63</v>
      </c>
      <c r="AB181">
        <v>0</v>
      </c>
      <c r="AC181">
        <v>0</v>
      </c>
      <c r="AD181">
        <v>0</v>
      </c>
      <c r="AE181">
        <v>1.63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26.3</v>
      </c>
      <c r="AU181" t="s">
        <v>3</v>
      </c>
      <c r="AV181">
        <v>0</v>
      </c>
      <c r="AW181">
        <v>2</v>
      </c>
      <c r="AX181">
        <v>25996988</v>
      </c>
      <c r="AY181">
        <v>1</v>
      </c>
      <c r="AZ181">
        <v>0</v>
      </c>
      <c r="BA181">
        <v>183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Y181*Source!I72</f>
        <v>9.9939999999999998</v>
      </c>
      <c r="CY181">
        <f t="shared" ref="CY181:CY188" si="26">AA181</f>
        <v>1.63</v>
      </c>
      <c r="CZ181">
        <f t="shared" ref="CZ181:CZ188" si="27">AE181</f>
        <v>1.63</v>
      </c>
      <c r="DA181">
        <f t="shared" ref="DA181:DA188" si="28">AI181</f>
        <v>1</v>
      </c>
      <c r="DB181">
        <f t="shared" ref="DB181:DB212" si="29">ROUND(ROUND(AT181*CZ181,2),2)</f>
        <v>42.87</v>
      </c>
      <c r="DC181">
        <f t="shared" ref="DC181:DC212" si="30">ROUND(ROUND(AT181*AG181,2),2)</f>
        <v>0</v>
      </c>
    </row>
    <row r="182" spans="1:107" x14ac:dyDescent="0.25">
      <c r="A182">
        <f>ROW(Source!A72)</f>
        <v>72</v>
      </c>
      <c r="B182">
        <v>25996508</v>
      </c>
      <c r="C182">
        <v>25996971</v>
      </c>
      <c r="D182">
        <v>23747769</v>
      </c>
      <c r="E182">
        <v>1</v>
      </c>
      <c r="F182">
        <v>1</v>
      </c>
      <c r="G182">
        <v>1</v>
      </c>
      <c r="H182">
        <v>3</v>
      </c>
      <c r="I182" t="s">
        <v>660</v>
      </c>
      <c r="J182" t="s">
        <v>661</v>
      </c>
      <c r="K182" t="s">
        <v>662</v>
      </c>
      <c r="L182">
        <v>1354</v>
      </c>
      <c r="N182">
        <v>1010</v>
      </c>
      <c r="O182" t="s">
        <v>314</v>
      </c>
      <c r="P182" t="s">
        <v>314</v>
      </c>
      <c r="Q182">
        <v>1</v>
      </c>
      <c r="W182">
        <v>0</v>
      </c>
      <c r="X182">
        <v>1256382412</v>
      </c>
      <c r="Y182">
        <v>263</v>
      </c>
      <c r="AA182">
        <v>0.12</v>
      </c>
      <c r="AB182">
        <v>0</v>
      </c>
      <c r="AC182">
        <v>0</v>
      </c>
      <c r="AD182">
        <v>0</v>
      </c>
      <c r="AE182">
        <v>0.12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263</v>
      </c>
      <c r="AU182" t="s">
        <v>3</v>
      </c>
      <c r="AV182">
        <v>0</v>
      </c>
      <c r="AW182">
        <v>2</v>
      </c>
      <c r="AX182">
        <v>25996989</v>
      </c>
      <c r="AY182">
        <v>1</v>
      </c>
      <c r="AZ182">
        <v>0</v>
      </c>
      <c r="BA182">
        <v>184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Y182*Source!I72</f>
        <v>99.94</v>
      </c>
      <c r="CY182">
        <f t="shared" si="26"/>
        <v>0.12</v>
      </c>
      <c r="CZ182">
        <f t="shared" si="27"/>
        <v>0.12</v>
      </c>
      <c r="DA182">
        <f t="shared" si="28"/>
        <v>1</v>
      </c>
      <c r="DB182">
        <f t="shared" si="29"/>
        <v>31.56</v>
      </c>
      <c r="DC182">
        <f t="shared" si="30"/>
        <v>0</v>
      </c>
    </row>
    <row r="183" spans="1:107" x14ac:dyDescent="0.25">
      <c r="A183">
        <f>ROW(Source!A72)</f>
        <v>72</v>
      </c>
      <c r="B183">
        <v>25996508</v>
      </c>
      <c r="C183">
        <v>25996971</v>
      </c>
      <c r="D183">
        <v>23744592</v>
      </c>
      <c r="E183">
        <v>1</v>
      </c>
      <c r="F183">
        <v>1</v>
      </c>
      <c r="G183">
        <v>1</v>
      </c>
      <c r="H183">
        <v>3</v>
      </c>
      <c r="I183" t="s">
        <v>663</v>
      </c>
      <c r="J183" t="s">
        <v>664</v>
      </c>
      <c r="K183" t="s">
        <v>665</v>
      </c>
      <c r="L183">
        <v>1354</v>
      </c>
      <c r="N183">
        <v>1010</v>
      </c>
      <c r="O183" t="s">
        <v>314</v>
      </c>
      <c r="P183" t="s">
        <v>314</v>
      </c>
      <c r="Q183">
        <v>1</v>
      </c>
      <c r="W183">
        <v>0</v>
      </c>
      <c r="X183">
        <v>2057410367</v>
      </c>
      <c r="Y183">
        <v>7</v>
      </c>
      <c r="AA183">
        <v>1.24</v>
      </c>
      <c r="AB183">
        <v>0</v>
      </c>
      <c r="AC183">
        <v>0</v>
      </c>
      <c r="AD183">
        <v>0</v>
      </c>
      <c r="AE183">
        <v>1.24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7</v>
      </c>
      <c r="AU183" t="s">
        <v>3</v>
      </c>
      <c r="AV183">
        <v>0</v>
      </c>
      <c r="AW183">
        <v>2</v>
      </c>
      <c r="AX183">
        <v>25996990</v>
      </c>
      <c r="AY183">
        <v>1</v>
      </c>
      <c r="AZ183">
        <v>0</v>
      </c>
      <c r="BA183">
        <v>185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Y183*Source!I72</f>
        <v>2.66</v>
      </c>
      <c r="CY183">
        <f t="shared" si="26"/>
        <v>1.24</v>
      </c>
      <c r="CZ183">
        <f t="shared" si="27"/>
        <v>1.24</v>
      </c>
      <c r="DA183">
        <f t="shared" si="28"/>
        <v>1</v>
      </c>
      <c r="DB183">
        <f t="shared" si="29"/>
        <v>8.68</v>
      </c>
      <c r="DC183">
        <f t="shared" si="30"/>
        <v>0</v>
      </c>
    </row>
    <row r="184" spans="1:107" x14ac:dyDescent="0.25">
      <c r="A184">
        <f>ROW(Source!A72)</f>
        <v>72</v>
      </c>
      <c r="B184">
        <v>25996508</v>
      </c>
      <c r="C184">
        <v>25996971</v>
      </c>
      <c r="D184">
        <v>23744593</v>
      </c>
      <c r="E184">
        <v>1</v>
      </c>
      <c r="F184">
        <v>1</v>
      </c>
      <c r="G184">
        <v>1</v>
      </c>
      <c r="H184">
        <v>3</v>
      </c>
      <c r="I184" t="s">
        <v>666</v>
      </c>
      <c r="J184" t="s">
        <v>667</v>
      </c>
      <c r="K184" t="s">
        <v>668</v>
      </c>
      <c r="L184">
        <v>1354</v>
      </c>
      <c r="N184">
        <v>1010</v>
      </c>
      <c r="O184" t="s">
        <v>314</v>
      </c>
      <c r="P184" t="s">
        <v>314</v>
      </c>
      <c r="Q184">
        <v>1</v>
      </c>
      <c r="W184">
        <v>0</v>
      </c>
      <c r="X184">
        <v>1979312678</v>
      </c>
      <c r="Y184">
        <v>7</v>
      </c>
      <c r="AA184">
        <v>1.24</v>
      </c>
      <c r="AB184">
        <v>0</v>
      </c>
      <c r="AC184">
        <v>0</v>
      </c>
      <c r="AD184">
        <v>0</v>
      </c>
      <c r="AE184">
        <v>1.24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3</v>
      </c>
      <c r="AT184">
        <v>7</v>
      </c>
      <c r="AU184" t="s">
        <v>3</v>
      </c>
      <c r="AV184">
        <v>0</v>
      </c>
      <c r="AW184">
        <v>2</v>
      </c>
      <c r="AX184">
        <v>25996991</v>
      </c>
      <c r="AY184">
        <v>1</v>
      </c>
      <c r="AZ184">
        <v>0</v>
      </c>
      <c r="BA184">
        <v>186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Y184*Source!I72</f>
        <v>2.66</v>
      </c>
      <c r="CY184">
        <f t="shared" si="26"/>
        <v>1.24</v>
      </c>
      <c r="CZ184">
        <f t="shared" si="27"/>
        <v>1.24</v>
      </c>
      <c r="DA184">
        <f t="shared" si="28"/>
        <v>1</v>
      </c>
      <c r="DB184">
        <f t="shared" si="29"/>
        <v>8.68</v>
      </c>
      <c r="DC184">
        <f t="shared" si="30"/>
        <v>0</v>
      </c>
    </row>
    <row r="185" spans="1:107" x14ac:dyDescent="0.25">
      <c r="A185">
        <f>ROW(Source!A72)</f>
        <v>72</v>
      </c>
      <c r="B185">
        <v>25996508</v>
      </c>
      <c r="C185">
        <v>25996971</v>
      </c>
      <c r="D185">
        <v>23744596</v>
      </c>
      <c r="E185">
        <v>1</v>
      </c>
      <c r="F185">
        <v>1</v>
      </c>
      <c r="G185">
        <v>1</v>
      </c>
      <c r="H185">
        <v>3</v>
      </c>
      <c r="I185" t="s">
        <v>669</v>
      </c>
      <c r="J185" t="s">
        <v>670</v>
      </c>
      <c r="K185" t="s">
        <v>671</v>
      </c>
      <c r="L185">
        <v>1354</v>
      </c>
      <c r="N185">
        <v>1010</v>
      </c>
      <c r="O185" t="s">
        <v>314</v>
      </c>
      <c r="P185" t="s">
        <v>314</v>
      </c>
      <c r="Q185">
        <v>1</v>
      </c>
      <c r="W185">
        <v>0</v>
      </c>
      <c r="X185">
        <v>-1694011120</v>
      </c>
      <c r="Y185">
        <v>40</v>
      </c>
      <c r="AA185">
        <v>1.24</v>
      </c>
      <c r="AB185">
        <v>0</v>
      </c>
      <c r="AC185">
        <v>0</v>
      </c>
      <c r="AD185">
        <v>0</v>
      </c>
      <c r="AE185">
        <v>1.24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40</v>
      </c>
      <c r="AU185" t="s">
        <v>3</v>
      </c>
      <c r="AV185">
        <v>0</v>
      </c>
      <c r="AW185">
        <v>2</v>
      </c>
      <c r="AX185">
        <v>25996992</v>
      </c>
      <c r="AY185">
        <v>1</v>
      </c>
      <c r="AZ185">
        <v>0</v>
      </c>
      <c r="BA185">
        <v>187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Y185*Source!I72</f>
        <v>15.2</v>
      </c>
      <c r="CY185">
        <f t="shared" si="26"/>
        <v>1.24</v>
      </c>
      <c r="CZ185">
        <f t="shared" si="27"/>
        <v>1.24</v>
      </c>
      <c r="DA185">
        <f t="shared" si="28"/>
        <v>1</v>
      </c>
      <c r="DB185">
        <f t="shared" si="29"/>
        <v>49.6</v>
      </c>
      <c r="DC185">
        <f t="shared" si="30"/>
        <v>0</v>
      </c>
    </row>
    <row r="186" spans="1:107" x14ac:dyDescent="0.25">
      <c r="A186">
        <f>ROW(Source!A72)</f>
        <v>72</v>
      </c>
      <c r="B186">
        <v>25996508</v>
      </c>
      <c r="C186">
        <v>25996971</v>
      </c>
      <c r="D186">
        <v>23744599</v>
      </c>
      <c r="E186">
        <v>1</v>
      </c>
      <c r="F186">
        <v>1</v>
      </c>
      <c r="G186">
        <v>1</v>
      </c>
      <c r="H186">
        <v>3</v>
      </c>
      <c r="I186" t="s">
        <v>672</v>
      </c>
      <c r="J186" t="s">
        <v>673</v>
      </c>
      <c r="K186" t="s">
        <v>674</v>
      </c>
      <c r="L186">
        <v>1354</v>
      </c>
      <c r="N186">
        <v>1010</v>
      </c>
      <c r="O186" t="s">
        <v>314</v>
      </c>
      <c r="P186" t="s">
        <v>314</v>
      </c>
      <c r="Q186">
        <v>1</v>
      </c>
      <c r="W186">
        <v>0</v>
      </c>
      <c r="X186">
        <v>-411799587</v>
      </c>
      <c r="Y186">
        <v>8</v>
      </c>
      <c r="AA186">
        <v>0.62</v>
      </c>
      <c r="AB186">
        <v>0</v>
      </c>
      <c r="AC186">
        <v>0</v>
      </c>
      <c r="AD186">
        <v>0</v>
      </c>
      <c r="AE186">
        <v>0.62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8</v>
      </c>
      <c r="AU186" t="s">
        <v>3</v>
      </c>
      <c r="AV186">
        <v>0</v>
      </c>
      <c r="AW186">
        <v>2</v>
      </c>
      <c r="AX186">
        <v>25996993</v>
      </c>
      <c r="AY186">
        <v>1</v>
      </c>
      <c r="AZ186">
        <v>0</v>
      </c>
      <c r="BA186">
        <v>188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Y186*Source!I72</f>
        <v>3.04</v>
      </c>
      <c r="CY186">
        <f t="shared" si="26"/>
        <v>0.62</v>
      </c>
      <c r="CZ186">
        <f t="shared" si="27"/>
        <v>0.62</v>
      </c>
      <c r="DA186">
        <f t="shared" si="28"/>
        <v>1</v>
      </c>
      <c r="DB186">
        <f t="shared" si="29"/>
        <v>4.96</v>
      </c>
      <c r="DC186">
        <f t="shared" si="30"/>
        <v>0</v>
      </c>
    </row>
    <row r="187" spans="1:107" x14ac:dyDescent="0.25">
      <c r="A187">
        <f>ROW(Source!A72)</f>
        <v>72</v>
      </c>
      <c r="B187">
        <v>25996508</v>
      </c>
      <c r="C187">
        <v>25996971</v>
      </c>
      <c r="D187">
        <v>23744598</v>
      </c>
      <c r="E187">
        <v>1</v>
      </c>
      <c r="F187">
        <v>1</v>
      </c>
      <c r="G187">
        <v>1</v>
      </c>
      <c r="H187">
        <v>3</v>
      </c>
      <c r="I187" t="s">
        <v>675</v>
      </c>
      <c r="J187" t="s">
        <v>676</v>
      </c>
      <c r="K187" t="s">
        <v>677</v>
      </c>
      <c r="L187">
        <v>1354</v>
      </c>
      <c r="N187">
        <v>1010</v>
      </c>
      <c r="O187" t="s">
        <v>314</v>
      </c>
      <c r="P187" t="s">
        <v>314</v>
      </c>
      <c r="Q187">
        <v>1</v>
      </c>
      <c r="W187">
        <v>0</v>
      </c>
      <c r="X187">
        <v>1546665928</v>
      </c>
      <c r="Y187">
        <v>8</v>
      </c>
      <c r="AA187">
        <v>0.62</v>
      </c>
      <c r="AB187">
        <v>0</v>
      </c>
      <c r="AC187">
        <v>0</v>
      </c>
      <c r="AD187">
        <v>0</v>
      </c>
      <c r="AE187">
        <v>0.62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8</v>
      </c>
      <c r="AU187" t="s">
        <v>3</v>
      </c>
      <c r="AV187">
        <v>0</v>
      </c>
      <c r="AW187">
        <v>2</v>
      </c>
      <c r="AX187">
        <v>25996994</v>
      </c>
      <c r="AY187">
        <v>1</v>
      </c>
      <c r="AZ187">
        <v>0</v>
      </c>
      <c r="BA187">
        <v>189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Y187*Source!I72</f>
        <v>3.04</v>
      </c>
      <c r="CY187">
        <f t="shared" si="26"/>
        <v>0.62</v>
      </c>
      <c r="CZ187">
        <f t="shared" si="27"/>
        <v>0.62</v>
      </c>
      <c r="DA187">
        <f t="shared" si="28"/>
        <v>1</v>
      </c>
      <c r="DB187">
        <f t="shared" si="29"/>
        <v>4.96</v>
      </c>
      <c r="DC187">
        <f t="shared" si="30"/>
        <v>0</v>
      </c>
    </row>
    <row r="188" spans="1:107" x14ac:dyDescent="0.25">
      <c r="A188">
        <f>ROW(Source!A72)</f>
        <v>72</v>
      </c>
      <c r="B188">
        <v>25996508</v>
      </c>
      <c r="C188">
        <v>25996971</v>
      </c>
      <c r="D188">
        <v>23744590</v>
      </c>
      <c r="E188">
        <v>1</v>
      </c>
      <c r="F188">
        <v>1</v>
      </c>
      <c r="G188">
        <v>1</v>
      </c>
      <c r="H188">
        <v>3</v>
      </c>
      <c r="I188" t="s">
        <v>678</v>
      </c>
      <c r="J188" t="s">
        <v>679</v>
      </c>
      <c r="K188" t="s">
        <v>680</v>
      </c>
      <c r="L188">
        <v>1301</v>
      </c>
      <c r="N188">
        <v>1003</v>
      </c>
      <c r="O188" t="s">
        <v>299</v>
      </c>
      <c r="P188" t="s">
        <v>299</v>
      </c>
      <c r="Q188">
        <v>1</v>
      </c>
      <c r="W188">
        <v>0</v>
      </c>
      <c r="X188">
        <v>1634238567</v>
      </c>
      <c r="Y188">
        <v>101</v>
      </c>
      <c r="AA188">
        <v>10.86</v>
      </c>
      <c r="AB188">
        <v>0</v>
      </c>
      <c r="AC188">
        <v>0</v>
      </c>
      <c r="AD188">
        <v>0</v>
      </c>
      <c r="AE188">
        <v>10.86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101</v>
      </c>
      <c r="AU188" t="s">
        <v>3</v>
      </c>
      <c r="AV188">
        <v>0</v>
      </c>
      <c r="AW188">
        <v>2</v>
      </c>
      <c r="AX188">
        <v>25996995</v>
      </c>
      <c r="AY188">
        <v>1</v>
      </c>
      <c r="AZ188">
        <v>0</v>
      </c>
      <c r="BA188">
        <v>190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Y188*Source!I72</f>
        <v>38.380000000000003</v>
      </c>
      <c r="CY188">
        <f t="shared" si="26"/>
        <v>10.86</v>
      </c>
      <c r="CZ188">
        <f t="shared" si="27"/>
        <v>10.86</v>
      </c>
      <c r="DA188">
        <f t="shared" si="28"/>
        <v>1</v>
      </c>
      <c r="DB188">
        <f t="shared" si="29"/>
        <v>1096.8599999999999</v>
      </c>
      <c r="DC188">
        <f t="shared" si="30"/>
        <v>0</v>
      </c>
    </row>
    <row r="189" spans="1:107" x14ac:dyDescent="0.25">
      <c r="A189">
        <f>ROW(Source!A73)</f>
        <v>73</v>
      </c>
      <c r="B189">
        <v>25996508</v>
      </c>
      <c r="C189">
        <v>25996996</v>
      </c>
      <c r="D189">
        <v>21286622</v>
      </c>
      <c r="E189">
        <v>1</v>
      </c>
      <c r="F189">
        <v>1</v>
      </c>
      <c r="G189">
        <v>1</v>
      </c>
      <c r="H189">
        <v>1</v>
      </c>
      <c r="I189" t="s">
        <v>588</v>
      </c>
      <c r="J189" t="s">
        <v>3</v>
      </c>
      <c r="K189" t="s">
        <v>589</v>
      </c>
      <c r="L189">
        <v>1369</v>
      </c>
      <c r="N189">
        <v>1013</v>
      </c>
      <c r="O189" t="s">
        <v>457</v>
      </c>
      <c r="P189" t="s">
        <v>457</v>
      </c>
      <c r="Q189">
        <v>1</v>
      </c>
      <c r="W189">
        <v>0</v>
      </c>
      <c r="X189">
        <v>-1176371531</v>
      </c>
      <c r="Y189">
        <v>15.64</v>
      </c>
      <c r="AA189">
        <v>0</v>
      </c>
      <c r="AB189">
        <v>0</v>
      </c>
      <c r="AC189">
        <v>0</v>
      </c>
      <c r="AD189">
        <v>9.18</v>
      </c>
      <c r="AE189">
        <v>0</v>
      </c>
      <c r="AF189">
        <v>0</v>
      </c>
      <c r="AG189">
        <v>0</v>
      </c>
      <c r="AH189">
        <v>9.18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15.64</v>
      </c>
      <c r="AU189" t="s">
        <v>3</v>
      </c>
      <c r="AV189">
        <v>1</v>
      </c>
      <c r="AW189">
        <v>2</v>
      </c>
      <c r="AX189">
        <v>25997001</v>
      </c>
      <c r="AY189">
        <v>1</v>
      </c>
      <c r="AZ189">
        <v>0</v>
      </c>
      <c r="BA189">
        <v>191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Y189*Source!I73</f>
        <v>5.0048000000000004</v>
      </c>
      <c r="CY189">
        <f>AD189</f>
        <v>9.18</v>
      </c>
      <c r="CZ189">
        <f>AH189</f>
        <v>9.18</v>
      </c>
      <c r="DA189">
        <f>AL189</f>
        <v>1</v>
      </c>
      <c r="DB189">
        <f t="shared" si="29"/>
        <v>143.58000000000001</v>
      </c>
      <c r="DC189">
        <f t="shared" si="30"/>
        <v>0</v>
      </c>
    </row>
    <row r="190" spans="1:107" x14ac:dyDescent="0.25">
      <c r="A190">
        <f>ROW(Source!A73)</f>
        <v>73</v>
      </c>
      <c r="B190">
        <v>25996508</v>
      </c>
      <c r="C190">
        <v>25996996</v>
      </c>
      <c r="D190">
        <v>121548</v>
      </c>
      <c r="E190">
        <v>1</v>
      </c>
      <c r="F190">
        <v>1</v>
      </c>
      <c r="G190">
        <v>1</v>
      </c>
      <c r="H190">
        <v>1</v>
      </c>
      <c r="I190" t="s">
        <v>29</v>
      </c>
      <c r="J190" t="s">
        <v>3</v>
      </c>
      <c r="K190" t="s">
        <v>458</v>
      </c>
      <c r="L190">
        <v>608254</v>
      </c>
      <c r="N190">
        <v>1013</v>
      </c>
      <c r="O190" t="s">
        <v>459</v>
      </c>
      <c r="P190" t="s">
        <v>459</v>
      </c>
      <c r="Q190">
        <v>1</v>
      </c>
      <c r="W190">
        <v>0</v>
      </c>
      <c r="X190">
        <v>-185737400</v>
      </c>
      <c r="Y190">
        <v>4.0599999999999996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4.0599999999999996</v>
      </c>
      <c r="AU190" t="s">
        <v>3</v>
      </c>
      <c r="AV190">
        <v>2</v>
      </c>
      <c r="AW190">
        <v>2</v>
      </c>
      <c r="AX190">
        <v>25997002</v>
      </c>
      <c r="AY190">
        <v>1</v>
      </c>
      <c r="AZ190">
        <v>0</v>
      </c>
      <c r="BA190">
        <v>192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Y190*Source!I73</f>
        <v>1.2991999999999999</v>
      </c>
      <c r="CY190">
        <f>AD190</f>
        <v>0</v>
      </c>
      <c r="CZ190">
        <f>AH190</f>
        <v>0</v>
      </c>
      <c r="DA190">
        <f>AL190</f>
        <v>1</v>
      </c>
      <c r="DB190">
        <f t="shared" si="29"/>
        <v>0</v>
      </c>
      <c r="DC190">
        <f t="shared" si="30"/>
        <v>0</v>
      </c>
    </row>
    <row r="191" spans="1:107" x14ac:dyDescent="0.25">
      <c r="A191">
        <f>ROW(Source!A73)</f>
        <v>73</v>
      </c>
      <c r="B191">
        <v>25996508</v>
      </c>
      <c r="C191">
        <v>25996996</v>
      </c>
      <c r="D191">
        <v>23738807</v>
      </c>
      <c r="E191">
        <v>1</v>
      </c>
      <c r="F191">
        <v>1</v>
      </c>
      <c r="G191">
        <v>1</v>
      </c>
      <c r="H191">
        <v>2</v>
      </c>
      <c r="I191" t="s">
        <v>460</v>
      </c>
      <c r="J191" t="s">
        <v>461</v>
      </c>
      <c r="K191" t="s">
        <v>462</v>
      </c>
      <c r="L191">
        <v>1368</v>
      </c>
      <c r="N191">
        <v>1011</v>
      </c>
      <c r="O191" t="s">
        <v>463</v>
      </c>
      <c r="P191" t="s">
        <v>463</v>
      </c>
      <c r="Q191">
        <v>1</v>
      </c>
      <c r="W191">
        <v>0</v>
      </c>
      <c r="X191">
        <v>1951494636</v>
      </c>
      <c r="Y191">
        <v>4.0599999999999996</v>
      </c>
      <c r="AA191">
        <v>0</v>
      </c>
      <c r="AB191">
        <v>60.6</v>
      </c>
      <c r="AC191">
        <v>10.06</v>
      </c>
      <c r="AD191">
        <v>0</v>
      </c>
      <c r="AE191">
        <v>0</v>
      </c>
      <c r="AF191">
        <v>60.6</v>
      </c>
      <c r="AG191">
        <v>10.06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4.0599999999999996</v>
      </c>
      <c r="AU191" t="s">
        <v>3</v>
      </c>
      <c r="AV191">
        <v>0</v>
      </c>
      <c r="AW191">
        <v>2</v>
      </c>
      <c r="AX191">
        <v>25997003</v>
      </c>
      <c r="AY191">
        <v>1</v>
      </c>
      <c r="AZ191">
        <v>0</v>
      </c>
      <c r="BA191">
        <v>193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Y191*Source!I73</f>
        <v>1.2991999999999999</v>
      </c>
      <c r="CY191">
        <f>AB191</f>
        <v>60.6</v>
      </c>
      <c r="CZ191">
        <f>AF191</f>
        <v>60.6</v>
      </c>
      <c r="DA191">
        <f>AJ191</f>
        <v>1</v>
      </c>
      <c r="DB191">
        <f t="shared" si="29"/>
        <v>246.04</v>
      </c>
      <c r="DC191">
        <f t="shared" si="30"/>
        <v>40.840000000000003</v>
      </c>
    </row>
    <row r="192" spans="1:107" x14ac:dyDescent="0.25">
      <c r="A192">
        <f>ROW(Source!A73)</f>
        <v>73</v>
      </c>
      <c r="B192">
        <v>25996508</v>
      </c>
      <c r="C192">
        <v>25996996</v>
      </c>
      <c r="D192">
        <v>23740120</v>
      </c>
      <c r="E192">
        <v>1</v>
      </c>
      <c r="F192">
        <v>1</v>
      </c>
      <c r="G192">
        <v>1</v>
      </c>
      <c r="H192">
        <v>2</v>
      </c>
      <c r="I192" t="s">
        <v>464</v>
      </c>
      <c r="J192" t="s">
        <v>465</v>
      </c>
      <c r="K192" t="s">
        <v>466</v>
      </c>
      <c r="L192">
        <v>1368</v>
      </c>
      <c r="N192">
        <v>1011</v>
      </c>
      <c r="O192" t="s">
        <v>463</v>
      </c>
      <c r="P192" t="s">
        <v>463</v>
      </c>
      <c r="Q192">
        <v>1</v>
      </c>
      <c r="W192">
        <v>0</v>
      </c>
      <c r="X192">
        <v>1676103731</v>
      </c>
      <c r="Y192">
        <v>8.1199999999999992</v>
      </c>
      <c r="AA192">
        <v>0</v>
      </c>
      <c r="AB192">
        <v>16.2</v>
      </c>
      <c r="AC192">
        <v>0</v>
      </c>
      <c r="AD192">
        <v>0</v>
      </c>
      <c r="AE192">
        <v>0</v>
      </c>
      <c r="AF192">
        <v>16.2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8.1199999999999992</v>
      </c>
      <c r="AU192" t="s">
        <v>3</v>
      </c>
      <c r="AV192">
        <v>0</v>
      </c>
      <c r="AW192">
        <v>2</v>
      </c>
      <c r="AX192">
        <v>25997004</v>
      </c>
      <c r="AY192">
        <v>1</v>
      </c>
      <c r="AZ192">
        <v>0</v>
      </c>
      <c r="BA192">
        <v>194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Y192*Source!I73</f>
        <v>2.5983999999999998</v>
      </c>
      <c r="CY192">
        <f>AB192</f>
        <v>16.2</v>
      </c>
      <c r="CZ192">
        <f>AF192</f>
        <v>16.2</v>
      </c>
      <c r="DA192">
        <f>AJ192</f>
        <v>1</v>
      </c>
      <c r="DB192">
        <f t="shared" si="29"/>
        <v>131.54</v>
      </c>
      <c r="DC192">
        <f t="shared" si="30"/>
        <v>0</v>
      </c>
    </row>
    <row r="193" spans="1:107" x14ac:dyDescent="0.25">
      <c r="A193">
        <f>ROW(Source!A74)</f>
        <v>74</v>
      </c>
      <c r="B193">
        <v>25996508</v>
      </c>
      <c r="C193">
        <v>25997005</v>
      </c>
      <c r="D193">
        <v>21282423</v>
      </c>
      <c r="E193">
        <v>1</v>
      </c>
      <c r="F193">
        <v>1</v>
      </c>
      <c r="G193">
        <v>1</v>
      </c>
      <c r="H193">
        <v>1</v>
      </c>
      <c r="I193" t="s">
        <v>681</v>
      </c>
      <c r="J193" t="s">
        <v>3</v>
      </c>
      <c r="K193" t="s">
        <v>682</v>
      </c>
      <c r="L193">
        <v>1369</v>
      </c>
      <c r="N193">
        <v>1013</v>
      </c>
      <c r="O193" t="s">
        <v>457</v>
      </c>
      <c r="P193" t="s">
        <v>457</v>
      </c>
      <c r="Q193">
        <v>1</v>
      </c>
      <c r="W193">
        <v>0</v>
      </c>
      <c r="X193">
        <v>1662314337</v>
      </c>
      <c r="Y193">
        <v>75.22</v>
      </c>
      <c r="AA193">
        <v>0</v>
      </c>
      <c r="AB193">
        <v>0</v>
      </c>
      <c r="AC193">
        <v>0</v>
      </c>
      <c r="AD193">
        <v>8.09</v>
      </c>
      <c r="AE193">
        <v>0</v>
      </c>
      <c r="AF193">
        <v>0</v>
      </c>
      <c r="AG193">
        <v>0</v>
      </c>
      <c r="AH193">
        <v>8.09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75.22</v>
      </c>
      <c r="AU193" t="s">
        <v>3</v>
      </c>
      <c r="AV193">
        <v>1</v>
      </c>
      <c r="AW193">
        <v>2</v>
      </c>
      <c r="AX193">
        <v>25997016</v>
      </c>
      <c r="AY193">
        <v>1</v>
      </c>
      <c r="AZ193">
        <v>0</v>
      </c>
      <c r="BA193">
        <v>195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Y193*Source!I74</f>
        <v>7.5220000000000002</v>
      </c>
      <c r="CY193">
        <f>AD193</f>
        <v>8.09</v>
      </c>
      <c r="CZ193">
        <f>AH193</f>
        <v>8.09</v>
      </c>
      <c r="DA193">
        <f>AL193</f>
        <v>1</v>
      </c>
      <c r="DB193">
        <f t="shared" si="29"/>
        <v>608.53</v>
      </c>
      <c r="DC193">
        <f t="shared" si="30"/>
        <v>0</v>
      </c>
    </row>
    <row r="194" spans="1:107" x14ac:dyDescent="0.25">
      <c r="A194">
        <f>ROW(Source!A74)</f>
        <v>74</v>
      </c>
      <c r="B194">
        <v>25996508</v>
      </c>
      <c r="C194">
        <v>25997005</v>
      </c>
      <c r="D194">
        <v>23738662</v>
      </c>
      <c r="E194">
        <v>1</v>
      </c>
      <c r="F194">
        <v>1</v>
      </c>
      <c r="G194">
        <v>1</v>
      </c>
      <c r="H194">
        <v>2</v>
      </c>
      <c r="I194" t="s">
        <v>683</v>
      </c>
      <c r="J194" t="s">
        <v>684</v>
      </c>
      <c r="K194" t="s">
        <v>685</v>
      </c>
      <c r="L194">
        <v>1368</v>
      </c>
      <c r="N194">
        <v>1011</v>
      </c>
      <c r="O194" t="s">
        <v>463</v>
      </c>
      <c r="P194" t="s">
        <v>463</v>
      </c>
      <c r="Q194">
        <v>1</v>
      </c>
      <c r="W194">
        <v>0</v>
      </c>
      <c r="X194">
        <v>-367069736</v>
      </c>
      <c r="Y194">
        <v>0.21</v>
      </c>
      <c r="AA194">
        <v>0</v>
      </c>
      <c r="AB194">
        <v>1.6</v>
      </c>
      <c r="AC194">
        <v>0</v>
      </c>
      <c r="AD194">
        <v>0</v>
      </c>
      <c r="AE194">
        <v>0</v>
      </c>
      <c r="AF194">
        <v>1.6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0.21</v>
      </c>
      <c r="AU194" t="s">
        <v>3</v>
      </c>
      <c r="AV194">
        <v>0</v>
      </c>
      <c r="AW194">
        <v>2</v>
      </c>
      <c r="AX194">
        <v>25997017</v>
      </c>
      <c r="AY194">
        <v>1</v>
      </c>
      <c r="AZ194">
        <v>0</v>
      </c>
      <c r="BA194">
        <v>196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Y194*Source!I74</f>
        <v>2.1000000000000001E-2</v>
      </c>
      <c r="CY194">
        <f>AB194</f>
        <v>1.6</v>
      </c>
      <c r="CZ194">
        <f>AF194</f>
        <v>1.6</v>
      </c>
      <c r="DA194">
        <f>AJ194</f>
        <v>1</v>
      </c>
      <c r="DB194">
        <f t="shared" si="29"/>
        <v>0.34</v>
      </c>
      <c r="DC194">
        <f t="shared" si="30"/>
        <v>0</v>
      </c>
    </row>
    <row r="195" spans="1:107" x14ac:dyDescent="0.25">
      <c r="A195">
        <f>ROW(Source!A74)</f>
        <v>74</v>
      </c>
      <c r="B195">
        <v>25996508</v>
      </c>
      <c r="C195">
        <v>25997005</v>
      </c>
      <c r="D195">
        <v>23740408</v>
      </c>
      <c r="E195">
        <v>1</v>
      </c>
      <c r="F195">
        <v>1</v>
      </c>
      <c r="G195">
        <v>1</v>
      </c>
      <c r="H195">
        <v>2</v>
      </c>
      <c r="I195" t="s">
        <v>495</v>
      </c>
      <c r="J195" t="s">
        <v>496</v>
      </c>
      <c r="K195" t="s">
        <v>497</v>
      </c>
      <c r="L195">
        <v>1368</v>
      </c>
      <c r="N195">
        <v>1011</v>
      </c>
      <c r="O195" t="s">
        <v>463</v>
      </c>
      <c r="P195" t="s">
        <v>463</v>
      </c>
      <c r="Q195">
        <v>1</v>
      </c>
      <c r="W195">
        <v>0</v>
      </c>
      <c r="X195">
        <v>-663750327</v>
      </c>
      <c r="Y195">
        <v>0.4</v>
      </c>
      <c r="AA195">
        <v>0</v>
      </c>
      <c r="AB195">
        <v>86.95</v>
      </c>
      <c r="AC195">
        <v>0</v>
      </c>
      <c r="AD195">
        <v>0</v>
      </c>
      <c r="AE195">
        <v>0</v>
      </c>
      <c r="AF195">
        <v>86.95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0.4</v>
      </c>
      <c r="AU195" t="s">
        <v>3</v>
      </c>
      <c r="AV195">
        <v>0</v>
      </c>
      <c r="AW195">
        <v>2</v>
      </c>
      <c r="AX195">
        <v>25997018</v>
      </c>
      <c r="AY195">
        <v>1</v>
      </c>
      <c r="AZ195">
        <v>0</v>
      </c>
      <c r="BA195">
        <v>197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Y195*Source!I74</f>
        <v>4.0000000000000008E-2</v>
      </c>
      <c r="CY195">
        <f>AB195</f>
        <v>86.95</v>
      </c>
      <c r="CZ195">
        <f>AF195</f>
        <v>86.95</v>
      </c>
      <c r="DA195">
        <f>AJ195</f>
        <v>1</v>
      </c>
      <c r="DB195">
        <f t="shared" si="29"/>
        <v>34.78</v>
      </c>
      <c r="DC195">
        <f t="shared" si="30"/>
        <v>0</v>
      </c>
    </row>
    <row r="196" spans="1:107" x14ac:dyDescent="0.25">
      <c r="A196">
        <f>ROW(Source!A74)</f>
        <v>74</v>
      </c>
      <c r="B196">
        <v>25996508</v>
      </c>
      <c r="C196">
        <v>25997005</v>
      </c>
      <c r="D196">
        <v>23747175</v>
      </c>
      <c r="E196">
        <v>1</v>
      </c>
      <c r="F196">
        <v>1</v>
      </c>
      <c r="G196">
        <v>1</v>
      </c>
      <c r="H196">
        <v>3</v>
      </c>
      <c r="I196" t="s">
        <v>686</v>
      </c>
      <c r="J196" t="s">
        <v>687</v>
      </c>
      <c r="K196" t="s">
        <v>688</v>
      </c>
      <c r="L196">
        <v>1348</v>
      </c>
      <c r="N196">
        <v>1009</v>
      </c>
      <c r="O196" t="s">
        <v>24</v>
      </c>
      <c r="P196" t="s">
        <v>24</v>
      </c>
      <c r="Q196">
        <v>1000</v>
      </c>
      <c r="W196">
        <v>0</v>
      </c>
      <c r="X196">
        <v>971936555</v>
      </c>
      <c r="Y196">
        <v>9.4999999999999998E-3</v>
      </c>
      <c r="AA196">
        <v>4727.68</v>
      </c>
      <c r="AB196">
        <v>0</v>
      </c>
      <c r="AC196">
        <v>0</v>
      </c>
      <c r="AD196">
        <v>0</v>
      </c>
      <c r="AE196">
        <v>4727.68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3</v>
      </c>
      <c r="AT196">
        <v>9.4999999999999998E-3</v>
      </c>
      <c r="AU196" t="s">
        <v>3</v>
      </c>
      <c r="AV196">
        <v>0</v>
      </c>
      <c r="AW196">
        <v>2</v>
      </c>
      <c r="AX196">
        <v>25997019</v>
      </c>
      <c r="AY196">
        <v>1</v>
      </c>
      <c r="AZ196">
        <v>0</v>
      </c>
      <c r="BA196">
        <v>198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Y196*Source!I74</f>
        <v>9.5E-4</v>
      </c>
      <c r="CY196">
        <f t="shared" ref="CY196:CY202" si="31">AA196</f>
        <v>4727.68</v>
      </c>
      <c r="CZ196">
        <f t="shared" ref="CZ196:CZ202" si="32">AE196</f>
        <v>4727.68</v>
      </c>
      <c r="DA196">
        <f t="shared" ref="DA196:DA202" si="33">AI196</f>
        <v>1</v>
      </c>
      <c r="DB196">
        <f t="shared" si="29"/>
        <v>44.91</v>
      </c>
      <c r="DC196">
        <f t="shared" si="30"/>
        <v>0</v>
      </c>
    </row>
    <row r="197" spans="1:107" x14ac:dyDescent="0.25">
      <c r="A197">
        <f>ROW(Source!A74)</f>
        <v>74</v>
      </c>
      <c r="B197">
        <v>25996508</v>
      </c>
      <c r="C197">
        <v>25997005</v>
      </c>
      <c r="D197">
        <v>23747790</v>
      </c>
      <c r="E197">
        <v>1</v>
      </c>
      <c r="F197">
        <v>1</v>
      </c>
      <c r="G197">
        <v>1</v>
      </c>
      <c r="H197">
        <v>3</v>
      </c>
      <c r="I197" t="s">
        <v>501</v>
      </c>
      <c r="J197" t="s">
        <v>502</v>
      </c>
      <c r="K197" t="s">
        <v>503</v>
      </c>
      <c r="L197">
        <v>1348</v>
      </c>
      <c r="N197">
        <v>1009</v>
      </c>
      <c r="O197" t="s">
        <v>24</v>
      </c>
      <c r="P197" t="s">
        <v>24</v>
      </c>
      <c r="Q197">
        <v>1000</v>
      </c>
      <c r="W197">
        <v>0</v>
      </c>
      <c r="X197">
        <v>956129152</v>
      </c>
      <c r="Y197">
        <v>5.8999999999999999E-3</v>
      </c>
      <c r="AA197">
        <v>7266.86</v>
      </c>
      <c r="AB197">
        <v>0</v>
      </c>
      <c r="AC197">
        <v>0</v>
      </c>
      <c r="AD197">
        <v>0</v>
      </c>
      <c r="AE197">
        <v>7266.86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5.8999999999999999E-3</v>
      </c>
      <c r="AU197" t="s">
        <v>3</v>
      </c>
      <c r="AV197">
        <v>0</v>
      </c>
      <c r="AW197">
        <v>2</v>
      </c>
      <c r="AX197">
        <v>25997020</v>
      </c>
      <c r="AY197">
        <v>1</v>
      </c>
      <c r="AZ197">
        <v>0</v>
      </c>
      <c r="BA197">
        <v>199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Y197*Source!I74</f>
        <v>5.9000000000000003E-4</v>
      </c>
      <c r="CY197">
        <f t="shared" si="31"/>
        <v>7266.86</v>
      </c>
      <c r="CZ197">
        <f t="shared" si="32"/>
        <v>7266.86</v>
      </c>
      <c r="DA197">
        <f t="shared" si="33"/>
        <v>1</v>
      </c>
      <c r="DB197">
        <f t="shared" si="29"/>
        <v>42.87</v>
      </c>
      <c r="DC197">
        <f t="shared" si="30"/>
        <v>0</v>
      </c>
    </row>
    <row r="198" spans="1:107" x14ac:dyDescent="0.25">
      <c r="A198">
        <f>ROW(Source!A74)</f>
        <v>74</v>
      </c>
      <c r="B198">
        <v>25996508</v>
      </c>
      <c r="C198">
        <v>25997005</v>
      </c>
      <c r="D198">
        <v>23748748</v>
      </c>
      <c r="E198">
        <v>1</v>
      </c>
      <c r="F198">
        <v>1</v>
      </c>
      <c r="G198">
        <v>1</v>
      </c>
      <c r="H198">
        <v>3</v>
      </c>
      <c r="I198" t="s">
        <v>579</v>
      </c>
      <c r="J198" t="s">
        <v>580</v>
      </c>
      <c r="K198" t="s">
        <v>581</v>
      </c>
      <c r="L198">
        <v>1339</v>
      </c>
      <c r="N198">
        <v>1007</v>
      </c>
      <c r="O198" t="s">
        <v>483</v>
      </c>
      <c r="P198" t="s">
        <v>483</v>
      </c>
      <c r="Q198">
        <v>1</v>
      </c>
      <c r="W198">
        <v>0</v>
      </c>
      <c r="X198">
        <v>470727350</v>
      </c>
      <c r="Y198">
        <v>0.21</v>
      </c>
      <c r="AA198">
        <v>1278.25</v>
      </c>
      <c r="AB198">
        <v>0</v>
      </c>
      <c r="AC198">
        <v>0</v>
      </c>
      <c r="AD198">
        <v>0</v>
      </c>
      <c r="AE198">
        <v>1278.25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0.21</v>
      </c>
      <c r="AU198" t="s">
        <v>3</v>
      </c>
      <c r="AV198">
        <v>0</v>
      </c>
      <c r="AW198">
        <v>2</v>
      </c>
      <c r="AX198">
        <v>25997021</v>
      </c>
      <c r="AY198">
        <v>1</v>
      </c>
      <c r="AZ198">
        <v>0</v>
      </c>
      <c r="BA198">
        <v>200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Y198*Source!I74</f>
        <v>2.1000000000000001E-2</v>
      </c>
      <c r="CY198">
        <f t="shared" si="31"/>
        <v>1278.25</v>
      </c>
      <c r="CZ198">
        <f t="shared" si="32"/>
        <v>1278.25</v>
      </c>
      <c r="DA198">
        <f t="shared" si="33"/>
        <v>1</v>
      </c>
      <c r="DB198">
        <f t="shared" si="29"/>
        <v>268.43</v>
      </c>
      <c r="DC198">
        <f t="shared" si="30"/>
        <v>0</v>
      </c>
    </row>
    <row r="199" spans="1:107" x14ac:dyDescent="0.25">
      <c r="A199">
        <f>ROW(Source!A74)</f>
        <v>74</v>
      </c>
      <c r="B199">
        <v>25996508</v>
      </c>
      <c r="C199">
        <v>25997005</v>
      </c>
      <c r="D199">
        <v>23748905</v>
      </c>
      <c r="E199">
        <v>1</v>
      </c>
      <c r="F199">
        <v>1</v>
      </c>
      <c r="G199">
        <v>1</v>
      </c>
      <c r="H199">
        <v>3</v>
      </c>
      <c r="I199" t="s">
        <v>689</v>
      </c>
      <c r="J199" t="s">
        <v>690</v>
      </c>
      <c r="K199" t="s">
        <v>691</v>
      </c>
      <c r="L199">
        <v>1339</v>
      </c>
      <c r="N199">
        <v>1007</v>
      </c>
      <c r="O199" t="s">
        <v>483</v>
      </c>
      <c r="P199" t="s">
        <v>483</v>
      </c>
      <c r="Q199">
        <v>1</v>
      </c>
      <c r="W199">
        <v>0</v>
      </c>
      <c r="X199">
        <v>-431760635</v>
      </c>
      <c r="Y199">
        <v>0.18</v>
      </c>
      <c r="AA199">
        <v>1104.8399999999999</v>
      </c>
      <c r="AB199">
        <v>0</v>
      </c>
      <c r="AC199">
        <v>0</v>
      </c>
      <c r="AD199">
        <v>0</v>
      </c>
      <c r="AE199">
        <v>1104.8399999999999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3</v>
      </c>
      <c r="AT199">
        <v>0.18</v>
      </c>
      <c r="AU199" t="s">
        <v>3</v>
      </c>
      <c r="AV199">
        <v>0</v>
      </c>
      <c r="AW199">
        <v>2</v>
      </c>
      <c r="AX199">
        <v>25997022</v>
      </c>
      <c r="AY199">
        <v>1</v>
      </c>
      <c r="AZ199">
        <v>0</v>
      </c>
      <c r="BA199">
        <v>201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Y199*Source!I74</f>
        <v>1.7999999999999999E-2</v>
      </c>
      <c r="CY199">
        <f t="shared" si="31"/>
        <v>1104.8399999999999</v>
      </c>
      <c r="CZ199">
        <f t="shared" si="32"/>
        <v>1104.8399999999999</v>
      </c>
      <c r="DA199">
        <f t="shared" si="33"/>
        <v>1</v>
      </c>
      <c r="DB199">
        <f t="shared" si="29"/>
        <v>198.87</v>
      </c>
      <c r="DC199">
        <f t="shared" si="30"/>
        <v>0</v>
      </c>
    </row>
    <row r="200" spans="1:107" x14ac:dyDescent="0.25">
      <c r="A200">
        <f>ROW(Source!A74)</f>
        <v>74</v>
      </c>
      <c r="B200">
        <v>25996508</v>
      </c>
      <c r="C200">
        <v>25997005</v>
      </c>
      <c r="D200">
        <v>23775524</v>
      </c>
      <c r="E200">
        <v>1</v>
      </c>
      <c r="F200">
        <v>1</v>
      </c>
      <c r="G200">
        <v>1</v>
      </c>
      <c r="H200">
        <v>3</v>
      </c>
      <c r="I200" t="s">
        <v>692</v>
      </c>
      <c r="J200" t="s">
        <v>693</v>
      </c>
      <c r="K200" t="s">
        <v>694</v>
      </c>
      <c r="L200">
        <v>1339</v>
      </c>
      <c r="N200">
        <v>1007</v>
      </c>
      <c r="O200" t="s">
        <v>483</v>
      </c>
      <c r="P200" t="s">
        <v>483</v>
      </c>
      <c r="Q200">
        <v>1</v>
      </c>
      <c r="W200">
        <v>0</v>
      </c>
      <c r="X200">
        <v>1438671941</v>
      </c>
      <c r="Y200">
        <v>1.04</v>
      </c>
      <c r="AA200">
        <v>560.84</v>
      </c>
      <c r="AB200">
        <v>0</v>
      </c>
      <c r="AC200">
        <v>0</v>
      </c>
      <c r="AD200">
        <v>0</v>
      </c>
      <c r="AE200">
        <v>560.84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3</v>
      </c>
      <c r="AT200">
        <v>1.04</v>
      </c>
      <c r="AU200" t="s">
        <v>3</v>
      </c>
      <c r="AV200">
        <v>0</v>
      </c>
      <c r="AW200">
        <v>2</v>
      </c>
      <c r="AX200">
        <v>25997023</v>
      </c>
      <c r="AY200">
        <v>1</v>
      </c>
      <c r="AZ200">
        <v>0</v>
      </c>
      <c r="BA200">
        <v>202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Y200*Source!I74</f>
        <v>0.10400000000000001</v>
      </c>
      <c r="CY200">
        <f t="shared" si="31"/>
        <v>560.84</v>
      </c>
      <c r="CZ200">
        <f t="shared" si="32"/>
        <v>560.84</v>
      </c>
      <c r="DA200">
        <f t="shared" si="33"/>
        <v>1</v>
      </c>
      <c r="DB200">
        <f t="shared" si="29"/>
        <v>583.27</v>
      </c>
      <c r="DC200">
        <f t="shared" si="30"/>
        <v>0</v>
      </c>
    </row>
    <row r="201" spans="1:107" x14ac:dyDescent="0.25">
      <c r="A201">
        <f>ROW(Source!A74)</f>
        <v>74</v>
      </c>
      <c r="B201">
        <v>25996508</v>
      </c>
      <c r="C201">
        <v>25997005</v>
      </c>
      <c r="D201">
        <v>23783385</v>
      </c>
      <c r="E201">
        <v>1</v>
      </c>
      <c r="F201">
        <v>1</v>
      </c>
      <c r="G201">
        <v>1</v>
      </c>
      <c r="H201">
        <v>3</v>
      </c>
      <c r="I201" t="s">
        <v>695</v>
      </c>
      <c r="J201" t="s">
        <v>696</v>
      </c>
      <c r="K201" t="s">
        <v>697</v>
      </c>
      <c r="L201">
        <v>1348</v>
      </c>
      <c r="N201">
        <v>1009</v>
      </c>
      <c r="O201" t="s">
        <v>24</v>
      </c>
      <c r="P201" t="s">
        <v>24</v>
      </c>
      <c r="Q201">
        <v>1000</v>
      </c>
      <c r="W201">
        <v>0</v>
      </c>
      <c r="X201">
        <v>91461003</v>
      </c>
      <c r="Y201">
        <v>4.8999999999999998E-3</v>
      </c>
      <c r="AA201">
        <v>551.96</v>
      </c>
      <c r="AB201">
        <v>0</v>
      </c>
      <c r="AC201">
        <v>0</v>
      </c>
      <c r="AD201">
        <v>0</v>
      </c>
      <c r="AE201">
        <v>551.96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3</v>
      </c>
      <c r="AT201">
        <v>4.8999999999999998E-3</v>
      </c>
      <c r="AU201" t="s">
        <v>3</v>
      </c>
      <c r="AV201">
        <v>0</v>
      </c>
      <c r="AW201">
        <v>2</v>
      </c>
      <c r="AX201">
        <v>25997024</v>
      </c>
      <c r="AY201">
        <v>1</v>
      </c>
      <c r="AZ201">
        <v>0</v>
      </c>
      <c r="BA201">
        <v>203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Y201*Source!I74</f>
        <v>4.8999999999999998E-4</v>
      </c>
      <c r="CY201">
        <f t="shared" si="31"/>
        <v>551.96</v>
      </c>
      <c r="CZ201">
        <f t="shared" si="32"/>
        <v>551.96</v>
      </c>
      <c r="DA201">
        <f t="shared" si="33"/>
        <v>1</v>
      </c>
      <c r="DB201">
        <f t="shared" si="29"/>
        <v>2.7</v>
      </c>
      <c r="DC201">
        <f t="shared" si="30"/>
        <v>0</v>
      </c>
    </row>
    <row r="202" spans="1:107" x14ac:dyDescent="0.25">
      <c r="A202">
        <f>ROW(Source!A74)</f>
        <v>74</v>
      </c>
      <c r="B202">
        <v>25996508</v>
      </c>
      <c r="C202">
        <v>25997005</v>
      </c>
      <c r="D202">
        <v>23784049</v>
      </c>
      <c r="E202">
        <v>1</v>
      </c>
      <c r="F202">
        <v>1</v>
      </c>
      <c r="G202">
        <v>1</v>
      </c>
      <c r="H202">
        <v>3</v>
      </c>
      <c r="I202" t="s">
        <v>484</v>
      </c>
      <c r="J202" t="s">
        <v>485</v>
      </c>
      <c r="K202" t="s">
        <v>486</v>
      </c>
      <c r="L202">
        <v>1339</v>
      </c>
      <c r="N202">
        <v>1007</v>
      </c>
      <c r="O202" t="s">
        <v>483</v>
      </c>
      <c r="P202" t="s">
        <v>483</v>
      </c>
      <c r="Q202">
        <v>1</v>
      </c>
      <c r="W202">
        <v>0</v>
      </c>
      <c r="X202">
        <v>2143849193</v>
      </c>
      <c r="Y202">
        <v>1.37E-2</v>
      </c>
      <c r="AA202">
        <v>4.82</v>
      </c>
      <c r="AB202">
        <v>0</v>
      </c>
      <c r="AC202">
        <v>0</v>
      </c>
      <c r="AD202">
        <v>0</v>
      </c>
      <c r="AE202">
        <v>4.82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</v>
      </c>
      <c r="AT202">
        <v>1.37E-2</v>
      </c>
      <c r="AU202" t="s">
        <v>3</v>
      </c>
      <c r="AV202">
        <v>0</v>
      </c>
      <c r="AW202">
        <v>2</v>
      </c>
      <c r="AX202">
        <v>25997025</v>
      </c>
      <c r="AY202">
        <v>1</v>
      </c>
      <c r="AZ202">
        <v>0</v>
      </c>
      <c r="BA202">
        <v>204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Y202*Source!I74</f>
        <v>1.3700000000000001E-3</v>
      </c>
      <c r="CY202">
        <f t="shared" si="31"/>
        <v>4.82</v>
      </c>
      <c r="CZ202">
        <f t="shared" si="32"/>
        <v>4.82</v>
      </c>
      <c r="DA202">
        <f t="shared" si="33"/>
        <v>1</v>
      </c>
      <c r="DB202">
        <f t="shared" si="29"/>
        <v>7.0000000000000007E-2</v>
      </c>
      <c r="DC202">
        <f t="shared" si="30"/>
        <v>0</v>
      </c>
    </row>
    <row r="203" spans="1:107" x14ac:dyDescent="0.25">
      <c r="A203">
        <f>ROW(Source!A75)</f>
        <v>75</v>
      </c>
      <c r="B203">
        <v>25996508</v>
      </c>
      <c r="C203">
        <v>25997026</v>
      </c>
      <c r="D203">
        <v>21478783</v>
      </c>
      <c r="E203">
        <v>1</v>
      </c>
      <c r="F203">
        <v>1</v>
      </c>
      <c r="G203">
        <v>1</v>
      </c>
      <c r="H203">
        <v>1</v>
      </c>
      <c r="I203" t="s">
        <v>698</v>
      </c>
      <c r="J203" t="s">
        <v>3</v>
      </c>
      <c r="K203" t="s">
        <v>699</v>
      </c>
      <c r="L203">
        <v>1369</v>
      </c>
      <c r="N203">
        <v>1013</v>
      </c>
      <c r="O203" t="s">
        <v>457</v>
      </c>
      <c r="P203" t="s">
        <v>457</v>
      </c>
      <c r="Q203">
        <v>1</v>
      </c>
      <c r="W203">
        <v>0</v>
      </c>
      <c r="X203">
        <v>2061294548</v>
      </c>
      <c r="Y203">
        <v>21.84</v>
      </c>
      <c r="AA203">
        <v>0</v>
      </c>
      <c r="AB203">
        <v>0</v>
      </c>
      <c r="AC203">
        <v>0</v>
      </c>
      <c r="AD203">
        <v>9.4</v>
      </c>
      <c r="AE203">
        <v>0</v>
      </c>
      <c r="AF203">
        <v>0</v>
      </c>
      <c r="AG203">
        <v>0</v>
      </c>
      <c r="AH203">
        <v>9.4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3</v>
      </c>
      <c r="AT203">
        <v>21.84</v>
      </c>
      <c r="AU203" t="s">
        <v>3</v>
      </c>
      <c r="AV203">
        <v>1</v>
      </c>
      <c r="AW203">
        <v>2</v>
      </c>
      <c r="AX203">
        <v>25997036</v>
      </c>
      <c r="AY203">
        <v>1</v>
      </c>
      <c r="AZ203">
        <v>0</v>
      </c>
      <c r="BA203">
        <v>205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Y203*Source!I75</f>
        <v>19.219200000000001</v>
      </c>
      <c r="CY203">
        <f>AD203</f>
        <v>9.4</v>
      </c>
      <c r="CZ203">
        <f>AH203</f>
        <v>9.4</v>
      </c>
      <c r="DA203">
        <f>AL203</f>
        <v>1</v>
      </c>
      <c r="DB203">
        <f t="shared" si="29"/>
        <v>205.3</v>
      </c>
      <c r="DC203">
        <f t="shared" si="30"/>
        <v>0</v>
      </c>
    </row>
    <row r="204" spans="1:107" x14ac:dyDescent="0.25">
      <c r="A204">
        <f>ROW(Source!A75)</f>
        <v>75</v>
      </c>
      <c r="B204">
        <v>25996508</v>
      </c>
      <c r="C204">
        <v>25997026</v>
      </c>
      <c r="D204">
        <v>121548</v>
      </c>
      <c r="E204">
        <v>1</v>
      </c>
      <c r="F204">
        <v>1</v>
      </c>
      <c r="G204">
        <v>1</v>
      </c>
      <c r="H204">
        <v>1</v>
      </c>
      <c r="I204" t="s">
        <v>29</v>
      </c>
      <c r="J204" t="s">
        <v>3</v>
      </c>
      <c r="K204" t="s">
        <v>458</v>
      </c>
      <c r="L204">
        <v>608254</v>
      </c>
      <c r="N204">
        <v>1013</v>
      </c>
      <c r="O204" t="s">
        <v>459</v>
      </c>
      <c r="P204" t="s">
        <v>459</v>
      </c>
      <c r="Q204">
        <v>1</v>
      </c>
      <c r="W204">
        <v>0</v>
      </c>
      <c r="X204">
        <v>-185737400</v>
      </c>
      <c r="Y204">
        <v>0.26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0.26</v>
      </c>
      <c r="AU204" t="s">
        <v>3</v>
      </c>
      <c r="AV204">
        <v>2</v>
      </c>
      <c r="AW204">
        <v>2</v>
      </c>
      <c r="AX204">
        <v>25997037</v>
      </c>
      <c r="AY204">
        <v>1</v>
      </c>
      <c r="AZ204">
        <v>0</v>
      </c>
      <c r="BA204">
        <v>206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Y204*Source!I75</f>
        <v>0.2288</v>
      </c>
      <c r="CY204">
        <f>AD204</f>
        <v>0</v>
      </c>
      <c r="CZ204">
        <f>AH204</f>
        <v>0</v>
      </c>
      <c r="DA204">
        <f>AL204</f>
        <v>1</v>
      </c>
      <c r="DB204">
        <f t="shared" si="29"/>
        <v>0</v>
      </c>
      <c r="DC204">
        <f t="shared" si="30"/>
        <v>0</v>
      </c>
    </row>
    <row r="205" spans="1:107" x14ac:dyDescent="0.25">
      <c r="A205">
        <f>ROW(Source!A75)</f>
        <v>75</v>
      </c>
      <c r="B205">
        <v>25996508</v>
      </c>
      <c r="C205">
        <v>25997026</v>
      </c>
      <c r="D205">
        <v>23738555</v>
      </c>
      <c r="E205">
        <v>1</v>
      </c>
      <c r="F205">
        <v>1</v>
      </c>
      <c r="G205">
        <v>1</v>
      </c>
      <c r="H205">
        <v>2</v>
      </c>
      <c r="I205" t="s">
        <v>700</v>
      </c>
      <c r="J205" t="s">
        <v>701</v>
      </c>
      <c r="K205" t="s">
        <v>702</v>
      </c>
      <c r="L205">
        <v>1368</v>
      </c>
      <c r="N205">
        <v>1011</v>
      </c>
      <c r="O205" t="s">
        <v>463</v>
      </c>
      <c r="P205" t="s">
        <v>463</v>
      </c>
      <c r="Q205">
        <v>1</v>
      </c>
      <c r="W205">
        <v>0</v>
      </c>
      <c r="X205">
        <v>1805806118</v>
      </c>
      <c r="Y205">
        <v>0.26</v>
      </c>
      <c r="AA205">
        <v>0</v>
      </c>
      <c r="AB205">
        <v>105.72</v>
      </c>
      <c r="AC205">
        <v>13.5</v>
      </c>
      <c r="AD205">
        <v>0</v>
      </c>
      <c r="AE205">
        <v>0</v>
      </c>
      <c r="AF205">
        <v>105.72</v>
      </c>
      <c r="AG205">
        <v>13.5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</v>
      </c>
      <c r="AT205">
        <v>0.26</v>
      </c>
      <c r="AU205" t="s">
        <v>3</v>
      </c>
      <c r="AV205">
        <v>0</v>
      </c>
      <c r="AW205">
        <v>2</v>
      </c>
      <c r="AX205">
        <v>25997038</v>
      </c>
      <c r="AY205">
        <v>1</v>
      </c>
      <c r="AZ205">
        <v>0</v>
      </c>
      <c r="BA205">
        <v>207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Y205*Source!I75</f>
        <v>0.2288</v>
      </c>
      <c r="CY205">
        <f>AB205</f>
        <v>105.72</v>
      </c>
      <c r="CZ205">
        <f>AF205</f>
        <v>105.72</v>
      </c>
      <c r="DA205">
        <f>AJ205</f>
        <v>1</v>
      </c>
      <c r="DB205">
        <f t="shared" si="29"/>
        <v>27.49</v>
      </c>
      <c r="DC205">
        <f t="shared" si="30"/>
        <v>3.51</v>
      </c>
    </row>
    <row r="206" spans="1:107" x14ac:dyDescent="0.25">
      <c r="A206">
        <f>ROW(Source!A75)</f>
        <v>75</v>
      </c>
      <c r="B206">
        <v>25996508</v>
      </c>
      <c r="C206">
        <v>25997026</v>
      </c>
      <c r="D206">
        <v>23738770</v>
      </c>
      <c r="E206">
        <v>1</v>
      </c>
      <c r="F206">
        <v>1</v>
      </c>
      <c r="G206">
        <v>1</v>
      </c>
      <c r="H206">
        <v>2</v>
      </c>
      <c r="I206" t="s">
        <v>629</v>
      </c>
      <c r="J206" t="s">
        <v>630</v>
      </c>
      <c r="K206" t="s">
        <v>631</v>
      </c>
      <c r="L206">
        <v>1368</v>
      </c>
      <c r="N206">
        <v>1011</v>
      </c>
      <c r="O206" t="s">
        <v>463</v>
      </c>
      <c r="P206" t="s">
        <v>463</v>
      </c>
      <c r="Q206">
        <v>1</v>
      </c>
      <c r="W206">
        <v>0</v>
      </c>
      <c r="X206">
        <v>-359073200</v>
      </c>
      <c r="Y206">
        <v>2.16</v>
      </c>
      <c r="AA206">
        <v>0</v>
      </c>
      <c r="AB206">
        <v>7.9</v>
      </c>
      <c r="AC206">
        <v>0</v>
      </c>
      <c r="AD206">
        <v>0</v>
      </c>
      <c r="AE206">
        <v>0</v>
      </c>
      <c r="AF206">
        <v>7.9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2.16</v>
      </c>
      <c r="AU206" t="s">
        <v>3</v>
      </c>
      <c r="AV206">
        <v>0</v>
      </c>
      <c r="AW206">
        <v>2</v>
      </c>
      <c r="AX206">
        <v>25997039</v>
      </c>
      <c r="AY206">
        <v>1</v>
      </c>
      <c r="AZ206">
        <v>0</v>
      </c>
      <c r="BA206">
        <v>208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Y206*Source!I75</f>
        <v>1.9008</v>
      </c>
      <c r="CY206">
        <f>AB206</f>
        <v>7.9</v>
      </c>
      <c r="CZ206">
        <f>AF206</f>
        <v>7.9</v>
      </c>
      <c r="DA206">
        <f>AJ206</f>
        <v>1</v>
      </c>
      <c r="DB206">
        <f t="shared" si="29"/>
        <v>17.059999999999999</v>
      </c>
      <c r="DC206">
        <f t="shared" si="30"/>
        <v>0</v>
      </c>
    </row>
    <row r="207" spans="1:107" x14ac:dyDescent="0.25">
      <c r="A207">
        <f>ROW(Source!A75)</f>
        <v>75</v>
      </c>
      <c r="B207">
        <v>25996508</v>
      </c>
      <c r="C207">
        <v>25997026</v>
      </c>
      <c r="D207">
        <v>23740159</v>
      </c>
      <c r="E207">
        <v>1</v>
      </c>
      <c r="F207">
        <v>1</v>
      </c>
      <c r="G207">
        <v>1</v>
      </c>
      <c r="H207">
        <v>2</v>
      </c>
      <c r="I207" t="s">
        <v>529</v>
      </c>
      <c r="J207" t="s">
        <v>530</v>
      </c>
      <c r="K207" t="s">
        <v>531</v>
      </c>
      <c r="L207">
        <v>1368</v>
      </c>
      <c r="N207">
        <v>1011</v>
      </c>
      <c r="O207" t="s">
        <v>463</v>
      </c>
      <c r="P207" t="s">
        <v>463</v>
      </c>
      <c r="Q207">
        <v>1</v>
      </c>
      <c r="W207">
        <v>0</v>
      </c>
      <c r="X207">
        <v>1833142712</v>
      </c>
      <c r="Y207">
        <v>4.21</v>
      </c>
      <c r="AA207">
        <v>0</v>
      </c>
      <c r="AB207">
        <v>8.77</v>
      </c>
      <c r="AC207">
        <v>0</v>
      </c>
      <c r="AD207">
        <v>0</v>
      </c>
      <c r="AE207">
        <v>0</v>
      </c>
      <c r="AF207">
        <v>8.77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3</v>
      </c>
      <c r="AT207">
        <v>4.21</v>
      </c>
      <c r="AU207" t="s">
        <v>3</v>
      </c>
      <c r="AV207">
        <v>0</v>
      </c>
      <c r="AW207">
        <v>2</v>
      </c>
      <c r="AX207">
        <v>25997040</v>
      </c>
      <c r="AY207">
        <v>1</v>
      </c>
      <c r="AZ207">
        <v>0</v>
      </c>
      <c r="BA207">
        <v>209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Y207*Source!I75</f>
        <v>3.7048000000000001</v>
      </c>
      <c r="CY207">
        <f>AB207</f>
        <v>8.77</v>
      </c>
      <c r="CZ207">
        <f>AF207</f>
        <v>8.77</v>
      </c>
      <c r="DA207">
        <f>AJ207</f>
        <v>1</v>
      </c>
      <c r="DB207">
        <f t="shared" si="29"/>
        <v>36.92</v>
      </c>
      <c r="DC207">
        <f t="shared" si="30"/>
        <v>0</v>
      </c>
    </row>
    <row r="208" spans="1:107" x14ac:dyDescent="0.25">
      <c r="A208">
        <f>ROW(Source!A75)</f>
        <v>75</v>
      </c>
      <c r="B208">
        <v>25996508</v>
      </c>
      <c r="C208">
        <v>25997026</v>
      </c>
      <c r="D208">
        <v>23740408</v>
      </c>
      <c r="E208">
        <v>1</v>
      </c>
      <c r="F208">
        <v>1</v>
      </c>
      <c r="G208">
        <v>1</v>
      </c>
      <c r="H208">
        <v>2</v>
      </c>
      <c r="I208" t="s">
        <v>495</v>
      </c>
      <c r="J208" t="s">
        <v>496</v>
      </c>
      <c r="K208" t="s">
        <v>497</v>
      </c>
      <c r="L208">
        <v>1368</v>
      </c>
      <c r="N208">
        <v>1011</v>
      </c>
      <c r="O208" t="s">
        <v>463</v>
      </c>
      <c r="P208" t="s">
        <v>463</v>
      </c>
      <c r="Q208">
        <v>1</v>
      </c>
      <c r="W208">
        <v>0</v>
      </c>
      <c r="X208">
        <v>-663750327</v>
      </c>
      <c r="Y208">
        <v>0.26</v>
      </c>
      <c r="AA208">
        <v>0</v>
      </c>
      <c r="AB208">
        <v>86.95</v>
      </c>
      <c r="AC208">
        <v>0</v>
      </c>
      <c r="AD208">
        <v>0</v>
      </c>
      <c r="AE208">
        <v>0</v>
      </c>
      <c r="AF208">
        <v>86.95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</v>
      </c>
      <c r="AT208">
        <v>0.26</v>
      </c>
      <c r="AU208" t="s">
        <v>3</v>
      </c>
      <c r="AV208">
        <v>0</v>
      </c>
      <c r="AW208">
        <v>2</v>
      </c>
      <c r="AX208">
        <v>25997041</v>
      </c>
      <c r="AY208">
        <v>1</v>
      </c>
      <c r="AZ208">
        <v>0</v>
      </c>
      <c r="BA208">
        <v>210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Y208*Source!I75</f>
        <v>0.2288</v>
      </c>
      <c r="CY208">
        <f>AB208</f>
        <v>86.95</v>
      </c>
      <c r="CZ208">
        <f>AF208</f>
        <v>86.95</v>
      </c>
      <c r="DA208">
        <f>AJ208</f>
        <v>1</v>
      </c>
      <c r="DB208">
        <f t="shared" si="29"/>
        <v>22.61</v>
      </c>
      <c r="DC208">
        <f t="shared" si="30"/>
        <v>0</v>
      </c>
    </row>
    <row r="209" spans="1:107" x14ac:dyDescent="0.25">
      <c r="A209">
        <f>ROW(Source!A75)</f>
        <v>75</v>
      </c>
      <c r="B209">
        <v>25996508</v>
      </c>
      <c r="C209">
        <v>25997026</v>
      </c>
      <c r="D209">
        <v>23747489</v>
      </c>
      <c r="E209">
        <v>1</v>
      </c>
      <c r="F209">
        <v>1</v>
      </c>
      <c r="G209">
        <v>1</v>
      </c>
      <c r="H209">
        <v>3</v>
      </c>
      <c r="I209" t="s">
        <v>703</v>
      </c>
      <c r="J209" t="s">
        <v>704</v>
      </c>
      <c r="K209" t="s">
        <v>705</v>
      </c>
      <c r="L209">
        <v>1346</v>
      </c>
      <c r="N209">
        <v>1009</v>
      </c>
      <c r="O209" t="s">
        <v>155</v>
      </c>
      <c r="P209" t="s">
        <v>155</v>
      </c>
      <c r="Q209">
        <v>1</v>
      </c>
      <c r="W209">
        <v>0</v>
      </c>
      <c r="X209">
        <v>-460683153</v>
      </c>
      <c r="Y209">
        <v>0.96</v>
      </c>
      <c r="AA209">
        <v>9.6999999999999993</v>
      </c>
      <c r="AB209">
        <v>0</v>
      </c>
      <c r="AC209">
        <v>0</v>
      </c>
      <c r="AD209">
        <v>0</v>
      </c>
      <c r="AE209">
        <v>9.6999999999999993</v>
      </c>
      <c r="AF209">
        <v>0</v>
      </c>
      <c r="AG209">
        <v>0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0.96</v>
      </c>
      <c r="AU209" t="s">
        <v>3</v>
      </c>
      <c r="AV209">
        <v>0</v>
      </c>
      <c r="AW209">
        <v>2</v>
      </c>
      <c r="AX209">
        <v>25997042</v>
      </c>
      <c r="AY209">
        <v>1</v>
      </c>
      <c r="AZ209">
        <v>0</v>
      </c>
      <c r="BA209">
        <v>211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Y209*Source!I75</f>
        <v>0.8448</v>
      </c>
      <c r="CY209">
        <f>AA209</f>
        <v>9.6999999999999993</v>
      </c>
      <c r="CZ209">
        <f>AE209</f>
        <v>9.6999999999999993</v>
      </c>
      <c r="DA209">
        <f>AI209</f>
        <v>1</v>
      </c>
      <c r="DB209">
        <f t="shared" si="29"/>
        <v>9.31</v>
      </c>
      <c r="DC209">
        <f t="shared" si="30"/>
        <v>0</v>
      </c>
    </row>
    <row r="210" spans="1:107" x14ac:dyDescent="0.25">
      <c r="A210">
        <f>ROW(Source!A75)</f>
        <v>75</v>
      </c>
      <c r="B210">
        <v>25996508</v>
      </c>
      <c r="C210">
        <v>25997026</v>
      </c>
      <c r="D210">
        <v>23755027</v>
      </c>
      <c r="E210">
        <v>1</v>
      </c>
      <c r="F210">
        <v>1</v>
      </c>
      <c r="G210">
        <v>1</v>
      </c>
      <c r="H210">
        <v>3</v>
      </c>
      <c r="I210" t="s">
        <v>706</v>
      </c>
      <c r="J210" t="s">
        <v>707</v>
      </c>
      <c r="K210" t="s">
        <v>708</v>
      </c>
      <c r="L210">
        <v>1346</v>
      </c>
      <c r="N210">
        <v>1009</v>
      </c>
      <c r="O210" t="s">
        <v>155</v>
      </c>
      <c r="P210" t="s">
        <v>155</v>
      </c>
      <c r="Q210">
        <v>1</v>
      </c>
      <c r="W210">
        <v>0</v>
      </c>
      <c r="X210">
        <v>1839782208</v>
      </c>
      <c r="Y210">
        <v>0.4</v>
      </c>
      <c r="AA210">
        <v>23.06</v>
      </c>
      <c r="AB210">
        <v>0</v>
      </c>
      <c r="AC210">
        <v>0</v>
      </c>
      <c r="AD210">
        <v>0</v>
      </c>
      <c r="AE210">
        <v>23.06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</v>
      </c>
      <c r="AT210">
        <v>0.4</v>
      </c>
      <c r="AU210" t="s">
        <v>3</v>
      </c>
      <c r="AV210">
        <v>0</v>
      </c>
      <c r="AW210">
        <v>2</v>
      </c>
      <c r="AX210">
        <v>25997043</v>
      </c>
      <c r="AY210">
        <v>1</v>
      </c>
      <c r="AZ210">
        <v>0</v>
      </c>
      <c r="BA210">
        <v>212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Y210*Source!I75</f>
        <v>0.35200000000000004</v>
      </c>
      <c r="CY210">
        <f>AA210</f>
        <v>23.06</v>
      </c>
      <c r="CZ210">
        <f>AE210</f>
        <v>23.06</v>
      </c>
      <c r="DA210">
        <f>AI210</f>
        <v>1</v>
      </c>
      <c r="DB210">
        <f t="shared" si="29"/>
        <v>9.2200000000000006</v>
      </c>
      <c r="DC210">
        <f t="shared" si="30"/>
        <v>0</v>
      </c>
    </row>
    <row r="211" spans="1:107" x14ac:dyDescent="0.25">
      <c r="A211">
        <f>ROW(Source!A75)</f>
        <v>75</v>
      </c>
      <c r="B211">
        <v>25996508</v>
      </c>
      <c r="C211">
        <v>25997026</v>
      </c>
      <c r="D211">
        <v>23804222</v>
      </c>
      <c r="E211">
        <v>1</v>
      </c>
      <c r="F211">
        <v>1</v>
      </c>
      <c r="G211">
        <v>1</v>
      </c>
      <c r="H211">
        <v>3</v>
      </c>
      <c r="I211" t="s">
        <v>709</v>
      </c>
      <c r="J211" t="s">
        <v>710</v>
      </c>
      <c r="K211" t="s">
        <v>711</v>
      </c>
      <c r="L211">
        <v>1374</v>
      </c>
      <c r="N211">
        <v>1013</v>
      </c>
      <c r="O211" t="s">
        <v>712</v>
      </c>
      <c r="P211" t="s">
        <v>712</v>
      </c>
      <c r="Q211">
        <v>1</v>
      </c>
      <c r="W211">
        <v>0</v>
      </c>
      <c r="X211">
        <v>-766620318</v>
      </c>
      <c r="Y211">
        <v>4.1100000000000003</v>
      </c>
      <c r="AA211">
        <v>1</v>
      </c>
      <c r="AB211">
        <v>0</v>
      </c>
      <c r="AC211">
        <v>0</v>
      </c>
      <c r="AD211">
        <v>0</v>
      </c>
      <c r="AE211">
        <v>1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3</v>
      </c>
      <c r="AT211">
        <v>4.1100000000000003</v>
      </c>
      <c r="AU211" t="s">
        <v>3</v>
      </c>
      <c r="AV211">
        <v>0</v>
      </c>
      <c r="AW211">
        <v>2</v>
      </c>
      <c r="AX211">
        <v>25997044</v>
      </c>
      <c r="AY211">
        <v>1</v>
      </c>
      <c r="AZ211">
        <v>0</v>
      </c>
      <c r="BA211">
        <v>213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Y211*Source!I75</f>
        <v>3.6168000000000005</v>
      </c>
      <c r="CY211">
        <f>AA211</f>
        <v>1</v>
      </c>
      <c r="CZ211">
        <f>AE211</f>
        <v>1</v>
      </c>
      <c r="DA211">
        <f>AI211</f>
        <v>1</v>
      </c>
      <c r="DB211">
        <f t="shared" si="29"/>
        <v>4.1100000000000003</v>
      </c>
      <c r="DC211">
        <f t="shared" si="30"/>
        <v>0</v>
      </c>
    </row>
    <row r="212" spans="1:107" x14ac:dyDescent="0.25">
      <c r="A212">
        <f>ROW(Source!A76)</f>
        <v>76</v>
      </c>
      <c r="B212">
        <v>25996508</v>
      </c>
      <c r="C212">
        <v>25997045</v>
      </c>
      <c r="D212">
        <v>21478783</v>
      </c>
      <c r="E212">
        <v>1</v>
      </c>
      <c r="F212">
        <v>1</v>
      </c>
      <c r="G212">
        <v>1</v>
      </c>
      <c r="H212">
        <v>1</v>
      </c>
      <c r="I212" t="s">
        <v>698</v>
      </c>
      <c r="J212" t="s">
        <v>3</v>
      </c>
      <c r="K212" t="s">
        <v>699</v>
      </c>
      <c r="L212">
        <v>1369</v>
      </c>
      <c r="N212">
        <v>1013</v>
      </c>
      <c r="O212" t="s">
        <v>457</v>
      </c>
      <c r="P212" t="s">
        <v>457</v>
      </c>
      <c r="Q212">
        <v>1</v>
      </c>
      <c r="W212">
        <v>0</v>
      </c>
      <c r="X212">
        <v>2061294548</v>
      </c>
      <c r="Y212">
        <v>19.04</v>
      </c>
      <c r="AA212">
        <v>0</v>
      </c>
      <c r="AB212">
        <v>0</v>
      </c>
      <c r="AC212">
        <v>0</v>
      </c>
      <c r="AD212">
        <v>9.4</v>
      </c>
      <c r="AE212">
        <v>0</v>
      </c>
      <c r="AF212">
        <v>0</v>
      </c>
      <c r="AG212">
        <v>0</v>
      </c>
      <c r="AH212">
        <v>9.4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19.04</v>
      </c>
      <c r="AU212" t="s">
        <v>3</v>
      </c>
      <c r="AV212">
        <v>1</v>
      </c>
      <c r="AW212">
        <v>2</v>
      </c>
      <c r="AX212">
        <v>25997055</v>
      </c>
      <c r="AY212">
        <v>1</v>
      </c>
      <c r="AZ212">
        <v>0</v>
      </c>
      <c r="BA212">
        <v>214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Y212*Source!I76</f>
        <v>9.9008000000000003</v>
      </c>
      <c r="CY212">
        <f>AD212</f>
        <v>9.4</v>
      </c>
      <c r="CZ212">
        <f>AH212</f>
        <v>9.4</v>
      </c>
      <c r="DA212">
        <f>AL212</f>
        <v>1</v>
      </c>
      <c r="DB212">
        <f t="shared" si="29"/>
        <v>178.98</v>
      </c>
      <c r="DC212">
        <f t="shared" si="30"/>
        <v>0</v>
      </c>
    </row>
    <row r="213" spans="1:107" x14ac:dyDescent="0.25">
      <c r="A213">
        <f>ROW(Source!A76)</f>
        <v>76</v>
      </c>
      <c r="B213">
        <v>25996508</v>
      </c>
      <c r="C213">
        <v>25997045</v>
      </c>
      <c r="D213">
        <v>121548</v>
      </c>
      <c r="E213">
        <v>1</v>
      </c>
      <c r="F213">
        <v>1</v>
      </c>
      <c r="G213">
        <v>1</v>
      </c>
      <c r="H213">
        <v>1</v>
      </c>
      <c r="I213" t="s">
        <v>29</v>
      </c>
      <c r="J213" t="s">
        <v>3</v>
      </c>
      <c r="K213" t="s">
        <v>458</v>
      </c>
      <c r="L213">
        <v>608254</v>
      </c>
      <c r="N213">
        <v>1013</v>
      </c>
      <c r="O213" t="s">
        <v>459</v>
      </c>
      <c r="P213" t="s">
        <v>459</v>
      </c>
      <c r="Q213">
        <v>1</v>
      </c>
      <c r="W213">
        <v>0</v>
      </c>
      <c r="X213">
        <v>-185737400</v>
      </c>
      <c r="Y213">
        <v>0.09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0.09</v>
      </c>
      <c r="AU213" t="s">
        <v>3</v>
      </c>
      <c r="AV213">
        <v>2</v>
      </c>
      <c r="AW213">
        <v>2</v>
      </c>
      <c r="AX213">
        <v>25997056</v>
      </c>
      <c r="AY213">
        <v>1</v>
      </c>
      <c r="AZ213">
        <v>0</v>
      </c>
      <c r="BA213">
        <v>215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Y213*Source!I76</f>
        <v>4.6800000000000001E-2</v>
      </c>
      <c r="CY213">
        <f>AD213</f>
        <v>0</v>
      </c>
      <c r="CZ213">
        <f>AH213</f>
        <v>0</v>
      </c>
      <c r="DA213">
        <f>AL213</f>
        <v>1</v>
      </c>
      <c r="DB213">
        <f t="shared" ref="DB213:DB244" si="34">ROUND(ROUND(AT213*CZ213,2),2)</f>
        <v>0</v>
      </c>
      <c r="DC213">
        <f t="shared" ref="DC213:DC244" si="35">ROUND(ROUND(AT213*AG213,2),2)</f>
        <v>0</v>
      </c>
    </row>
    <row r="214" spans="1:107" x14ac:dyDescent="0.25">
      <c r="A214">
        <f>ROW(Source!A76)</f>
        <v>76</v>
      </c>
      <c r="B214">
        <v>25996508</v>
      </c>
      <c r="C214">
        <v>25997045</v>
      </c>
      <c r="D214">
        <v>23738555</v>
      </c>
      <c r="E214">
        <v>1</v>
      </c>
      <c r="F214">
        <v>1</v>
      </c>
      <c r="G214">
        <v>1</v>
      </c>
      <c r="H214">
        <v>2</v>
      </c>
      <c r="I214" t="s">
        <v>700</v>
      </c>
      <c r="J214" t="s">
        <v>701</v>
      </c>
      <c r="K214" t="s">
        <v>702</v>
      </c>
      <c r="L214">
        <v>1368</v>
      </c>
      <c r="N214">
        <v>1011</v>
      </c>
      <c r="O214" t="s">
        <v>463</v>
      </c>
      <c r="P214" t="s">
        <v>463</v>
      </c>
      <c r="Q214">
        <v>1</v>
      </c>
      <c r="W214">
        <v>0</v>
      </c>
      <c r="X214">
        <v>1805806118</v>
      </c>
      <c r="Y214">
        <v>0.09</v>
      </c>
      <c r="AA214">
        <v>0</v>
      </c>
      <c r="AB214">
        <v>105.72</v>
      </c>
      <c r="AC214">
        <v>13.5</v>
      </c>
      <c r="AD214">
        <v>0</v>
      </c>
      <c r="AE214">
        <v>0</v>
      </c>
      <c r="AF214">
        <v>105.72</v>
      </c>
      <c r="AG214">
        <v>13.5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0.09</v>
      </c>
      <c r="AU214" t="s">
        <v>3</v>
      </c>
      <c r="AV214">
        <v>0</v>
      </c>
      <c r="AW214">
        <v>2</v>
      </c>
      <c r="AX214">
        <v>25997057</v>
      </c>
      <c r="AY214">
        <v>1</v>
      </c>
      <c r="AZ214">
        <v>0</v>
      </c>
      <c r="BA214">
        <v>216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Y214*Source!I76</f>
        <v>4.6800000000000001E-2</v>
      </c>
      <c r="CY214">
        <f>AB214</f>
        <v>105.72</v>
      </c>
      <c r="CZ214">
        <f>AF214</f>
        <v>105.72</v>
      </c>
      <c r="DA214">
        <f>AJ214</f>
        <v>1</v>
      </c>
      <c r="DB214">
        <f t="shared" si="34"/>
        <v>9.51</v>
      </c>
      <c r="DC214">
        <f t="shared" si="35"/>
        <v>1.22</v>
      </c>
    </row>
    <row r="215" spans="1:107" x14ac:dyDescent="0.25">
      <c r="A215">
        <f>ROW(Source!A76)</f>
        <v>76</v>
      </c>
      <c r="B215">
        <v>25996508</v>
      </c>
      <c r="C215">
        <v>25997045</v>
      </c>
      <c r="D215">
        <v>23738770</v>
      </c>
      <c r="E215">
        <v>1</v>
      </c>
      <c r="F215">
        <v>1</v>
      </c>
      <c r="G215">
        <v>1</v>
      </c>
      <c r="H215">
        <v>2</v>
      </c>
      <c r="I215" t="s">
        <v>629</v>
      </c>
      <c r="J215" t="s">
        <v>630</v>
      </c>
      <c r="K215" t="s">
        <v>631</v>
      </c>
      <c r="L215">
        <v>1368</v>
      </c>
      <c r="N215">
        <v>1011</v>
      </c>
      <c r="O215" t="s">
        <v>463</v>
      </c>
      <c r="P215" t="s">
        <v>463</v>
      </c>
      <c r="Q215">
        <v>1</v>
      </c>
      <c r="W215">
        <v>0</v>
      </c>
      <c r="X215">
        <v>-359073200</v>
      </c>
      <c r="Y215">
        <v>2.16</v>
      </c>
      <c r="AA215">
        <v>0</v>
      </c>
      <c r="AB215">
        <v>7.9</v>
      </c>
      <c r="AC215">
        <v>0</v>
      </c>
      <c r="AD215">
        <v>0</v>
      </c>
      <c r="AE215">
        <v>0</v>
      </c>
      <c r="AF215">
        <v>7.9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</v>
      </c>
      <c r="AT215">
        <v>2.16</v>
      </c>
      <c r="AU215" t="s">
        <v>3</v>
      </c>
      <c r="AV215">
        <v>0</v>
      </c>
      <c r="AW215">
        <v>2</v>
      </c>
      <c r="AX215">
        <v>25997058</v>
      </c>
      <c r="AY215">
        <v>1</v>
      </c>
      <c r="AZ215">
        <v>0</v>
      </c>
      <c r="BA215">
        <v>217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Y215*Source!I76</f>
        <v>1.1232000000000002</v>
      </c>
      <c r="CY215">
        <f>AB215</f>
        <v>7.9</v>
      </c>
      <c r="CZ215">
        <f>AF215</f>
        <v>7.9</v>
      </c>
      <c r="DA215">
        <f>AJ215</f>
        <v>1</v>
      </c>
      <c r="DB215">
        <f t="shared" si="34"/>
        <v>17.059999999999999</v>
      </c>
      <c r="DC215">
        <f t="shared" si="35"/>
        <v>0</v>
      </c>
    </row>
    <row r="216" spans="1:107" x14ac:dyDescent="0.25">
      <c r="A216">
        <f>ROW(Source!A76)</f>
        <v>76</v>
      </c>
      <c r="B216">
        <v>25996508</v>
      </c>
      <c r="C216">
        <v>25997045</v>
      </c>
      <c r="D216">
        <v>23740159</v>
      </c>
      <c r="E216">
        <v>1</v>
      </c>
      <c r="F216">
        <v>1</v>
      </c>
      <c r="G216">
        <v>1</v>
      </c>
      <c r="H216">
        <v>2</v>
      </c>
      <c r="I216" t="s">
        <v>529</v>
      </c>
      <c r="J216" t="s">
        <v>530</v>
      </c>
      <c r="K216" t="s">
        <v>531</v>
      </c>
      <c r="L216">
        <v>1368</v>
      </c>
      <c r="N216">
        <v>1011</v>
      </c>
      <c r="O216" t="s">
        <v>463</v>
      </c>
      <c r="P216" t="s">
        <v>463</v>
      </c>
      <c r="Q216">
        <v>1</v>
      </c>
      <c r="W216">
        <v>0</v>
      </c>
      <c r="X216">
        <v>1833142712</v>
      </c>
      <c r="Y216">
        <v>3.87</v>
      </c>
      <c r="AA216">
        <v>0</v>
      </c>
      <c r="AB216">
        <v>8.77</v>
      </c>
      <c r="AC216">
        <v>0</v>
      </c>
      <c r="AD216">
        <v>0</v>
      </c>
      <c r="AE216">
        <v>0</v>
      </c>
      <c r="AF216">
        <v>8.77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3.87</v>
      </c>
      <c r="AU216" t="s">
        <v>3</v>
      </c>
      <c r="AV216">
        <v>0</v>
      </c>
      <c r="AW216">
        <v>2</v>
      </c>
      <c r="AX216">
        <v>25997059</v>
      </c>
      <c r="AY216">
        <v>1</v>
      </c>
      <c r="AZ216">
        <v>0</v>
      </c>
      <c r="BA216">
        <v>218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Y216*Source!I76</f>
        <v>2.0124</v>
      </c>
      <c r="CY216">
        <f>AB216</f>
        <v>8.77</v>
      </c>
      <c r="CZ216">
        <f>AF216</f>
        <v>8.77</v>
      </c>
      <c r="DA216">
        <f>AJ216</f>
        <v>1</v>
      </c>
      <c r="DB216">
        <f t="shared" si="34"/>
        <v>33.94</v>
      </c>
      <c r="DC216">
        <f t="shared" si="35"/>
        <v>0</v>
      </c>
    </row>
    <row r="217" spans="1:107" x14ac:dyDescent="0.25">
      <c r="A217">
        <f>ROW(Source!A76)</f>
        <v>76</v>
      </c>
      <c r="B217">
        <v>25996508</v>
      </c>
      <c r="C217">
        <v>25997045</v>
      </c>
      <c r="D217">
        <v>23740408</v>
      </c>
      <c r="E217">
        <v>1</v>
      </c>
      <c r="F217">
        <v>1</v>
      </c>
      <c r="G217">
        <v>1</v>
      </c>
      <c r="H217">
        <v>2</v>
      </c>
      <c r="I217" t="s">
        <v>495</v>
      </c>
      <c r="J217" t="s">
        <v>496</v>
      </c>
      <c r="K217" t="s">
        <v>497</v>
      </c>
      <c r="L217">
        <v>1368</v>
      </c>
      <c r="N217">
        <v>1011</v>
      </c>
      <c r="O217" t="s">
        <v>463</v>
      </c>
      <c r="P217" t="s">
        <v>463</v>
      </c>
      <c r="Q217">
        <v>1</v>
      </c>
      <c r="W217">
        <v>0</v>
      </c>
      <c r="X217">
        <v>-663750327</v>
      </c>
      <c r="Y217">
        <v>0.09</v>
      </c>
      <c r="AA217">
        <v>0</v>
      </c>
      <c r="AB217">
        <v>86.95</v>
      </c>
      <c r="AC217">
        <v>0</v>
      </c>
      <c r="AD217">
        <v>0</v>
      </c>
      <c r="AE217">
        <v>0</v>
      </c>
      <c r="AF217">
        <v>86.95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0.09</v>
      </c>
      <c r="AU217" t="s">
        <v>3</v>
      </c>
      <c r="AV217">
        <v>0</v>
      </c>
      <c r="AW217">
        <v>2</v>
      </c>
      <c r="AX217">
        <v>25997060</v>
      </c>
      <c r="AY217">
        <v>1</v>
      </c>
      <c r="AZ217">
        <v>0</v>
      </c>
      <c r="BA217">
        <v>219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Y217*Source!I76</f>
        <v>4.6800000000000001E-2</v>
      </c>
      <c r="CY217">
        <f>AB217</f>
        <v>86.95</v>
      </c>
      <c r="CZ217">
        <f>AF217</f>
        <v>86.95</v>
      </c>
      <c r="DA217">
        <f>AJ217</f>
        <v>1</v>
      </c>
      <c r="DB217">
        <f t="shared" si="34"/>
        <v>7.83</v>
      </c>
      <c r="DC217">
        <f t="shared" si="35"/>
        <v>0</v>
      </c>
    </row>
    <row r="218" spans="1:107" x14ac:dyDescent="0.25">
      <c r="A218">
        <f>ROW(Source!A76)</f>
        <v>76</v>
      </c>
      <c r="B218">
        <v>25996508</v>
      </c>
      <c r="C218">
        <v>25997045</v>
      </c>
      <c r="D218">
        <v>23747489</v>
      </c>
      <c r="E218">
        <v>1</v>
      </c>
      <c r="F218">
        <v>1</v>
      </c>
      <c r="G218">
        <v>1</v>
      </c>
      <c r="H218">
        <v>3</v>
      </c>
      <c r="I218" t="s">
        <v>703</v>
      </c>
      <c r="J218" t="s">
        <v>704</v>
      </c>
      <c r="K218" t="s">
        <v>705</v>
      </c>
      <c r="L218">
        <v>1346</v>
      </c>
      <c r="N218">
        <v>1009</v>
      </c>
      <c r="O218" t="s">
        <v>155</v>
      </c>
      <c r="P218" t="s">
        <v>155</v>
      </c>
      <c r="Q218">
        <v>1</v>
      </c>
      <c r="W218">
        <v>0</v>
      </c>
      <c r="X218">
        <v>-460683153</v>
      </c>
      <c r="Y218">
        <v>0.96</v>
      </c>
      <c r="AA218">
        <v>9.6999999999999993</v>
      </c>
      <c r="AB218">
        <v>0</v>
      </c>
      <c r="AC218">
        <v>0</v>
      </c>
      <c r="AD218">
        <v>0</v>
      </c>
      <c r="AE218">
        <v>9.6999999999999993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0.96</v>
      </c>
      <c r="AU218" t="s">
        <v>3</v>
      </c>
      <c r="AV218">
        <v>0</v>
      </c>
      <c r="AW218">
        <v>2</v>
      </c>
      <c r="AX218">
        <v>25997061</v>
      </c>
      <c r="AY218">
        <v>1</v>
      </c>
      <c r="AZ218">
        <v>0</v>
      </c>
      <c r="BA218">
        <v>220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Y218*Source!I76</f>
        <v>0.49919999999999998</v>
      </c>
      <c r="CY218">
        <f>AA218</f>
        <v>9.6999999999999993</v>
      </c>
      <c r="CZ218">
        <f>AE218</f>
        <v>9.6999999999999993</v>
      </c>
      <c r="DA218">
        <f>AI218</f>
        <v>1</v>
      </c>
      <c r="DB218">
        <f t="shared" si="34"/>
        <v>9.31</v>
      </c>
      <c r="DC218">
        <f t="shared" si="35"/>
        <v>0</v>
      </c>
    </row>
    <row r="219" spans="1:107" x14ac:dyDescent="0.25">
      <c r="A219">
        <f>ROW(Source!A76)</f>
        <v>76</v>
      </c>
      <c r="B219">
        <v>25996508</v>
      </c>
      <c r="C219">
        <v>25997045</v>
      </c>
      <c r="D219">
        <v>23755027</v>
      </c>
      <c r="E219">
        <v>1</v>
      </c>
      <c r="F219">
        <v>1</v>
      </c>
      <c r="G219">
        <v>1</v>
      </c>
      <c r="H219">
        <v>3</v>
      </c>
      <c r="I219" t="s">
        <v>706</v>
      </c>
      <c r="J219" t="s">
        <v>707</v>
      </c>
      <c r="K219" t="s">
        <v>708</v>
      </c>
      <c r="L219">
        <v>1346</v>
      </c>
      <c r="N219">
        <v>1009</v>
      </c>
      <c r="O219" t="s">
        <v>155</v>
      </c>
      <c r="P219" t="s">
        <v>155</v>
      </c>
      <c r="Q219">
        <v>1</v>
      </c>
      <c r="W219">
        <v>0</v>
      </c>
      <c r="X219">
        <v>1839782208</v>
      </c>
      <c r="Y219">
        <v>0.2</v>
      </c>
      <c r="AA219">
        <v>23.06</v>
      </c>
      <c r="AB219">
        <v>0</v>
      </c>
      <c r="AC219">
        <v>0</v>
      </c>
      <c r="AD219">
        <v>0</v>
      </c>
      <c r="AE219">
        <v>23.06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0.2</v>
      </c>
      <c r="AU219" t="s">
        <v>3</v>
      </c>
      <c r="AV219">
        <v>0</v>
      </c>
      <c r="AW219">
        <v>2</v>
      </c>
      <c r="AX219">
        <v>25997062</v>
      </c>
      <c r="AY219">
        <v>1</v>
      </c>
      <c r="AZ219">
        <v>0</v>
      </c>
      <c r="BA219">
        <v>221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Y219*Source!I76</f>
        <v>0.10400000000000001</v>
      </c>
      <c r="CY219">
        <f>AA219</f>
        <v>23.06</v>
      </c>
      <c r="CZ219">
        <f>AE219</f>
        <v>23.06</v>
      </c>
      <c r="DA219">
        <f>AI219</f>
        <v>1</v>
      </c>
      <c r="DB219">
        <f t="shared" si="34"/>
        <v>4.6100000000000003</v>
      </c>
      <c r="DC219">
        <f t="shared" si="35"/>
        <v>0</v>
      </c>
    </row>
    <row r="220" spans="1:107" x14ac:dyDescent="0.25">
      <c r="A220">
        <f>ROW(Source!A76)</f>
        <v>76</v>
      </c>
      <c r="B220">
        <v>25996508</v>
      </c>
      <c r="C220">
        <v>25997045</v>
      </c>
      <c r="D220">
        <v>23804222</v>
      </c>
      <c r="E220">
        <v>1</v>
      </c>
      <c r="F220">
        <v>1</v>
      </c>
      <c r="G220">
        <v>1</v>
      </c>
      <c r="H220">
        <v>3</v>
      </c>
      <c r="I220" t="s">
        <v>709</v>
      </c>
      <c r="J220" t="s">
        <v>710</v>
      </c>
      <c r="K220" t="s">
        <v>711</v>
      </c>
      <c r="L220">
        <v>1374</v>
      </c>
      <c r="N220">
        <v>1013</v>
      </c>
      <c r="O220" t="s">
        <v>712</v>
      </c>
      <c r="P220" t="s">
        <v>712</v>
      </c>
      <c r="Q220">
        <v>1</v>
      </c>
      <c r="W220">
        <v>0</v>
      </c>
      <c r="X220">
        <v>-766620318</v>
      </c>
      <c r="Y220">
        <v>3.58</v>
      </c>
      <c r="AA220">
        <v>1</v>
      </c>
      <c r="AB220">
        <v>0</v>
      </c>
      <c r="AC220">
        <v>0</v>
      </c>
      <c r="AD220">
        <v>0</v>
      </c>
      <c r="AE220">
        <v>1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3.58</v>
      </c>
      <c r="AU220" t="s">
        <v>3</v>
      </c>
      <c r="AV220">
        <v>0</v>
      </c>
      <c r="AW220">
        <v>2</v>
      </c>
      <c r="AX220">
        <v>25997063</v>
      </c>
      <c r="AY220">
        <v>1</v>
      </c>
      <c r="AZ220">
        <v>0</v>
      </c>
      <c r="BA220">
        <v>222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Y220*Source!I76</f>
        <v>1.8616000000000001</v>
      </c>
      <c r="CY220">
        <f>AA220</f>
        <v>1</v>
      </c>
      <c r="CZ220">
        <f>AE220</f>
        <v>1</v>
      </c>
      <c r="DA220">
        <f>AI220</f>
        <v>1</v>
      </c>
      <c r="DB220">
        <f t="shared" si="34"/>
        <v>3.58</v>
      </c>
      <c r="DC220">
        <f t="shared" si="35"/>
        <v>0</v>
      </c>
    </row>
    <row r="221" spans="1:107" x14ac:dyDescent="0.25">
      <c r="A221">
        <f>ROW(Source!A77)</f>
        <v>77</v>
      </c>
      <c r="B221">
        <v>25996508</v>
      </c>
      <c r="C221">
        <v>25997064</v>
      </c>
      <c r="D221">
        <v>21478783</v>
      </c>
      <c r="E221">
        <v>1</v>
      </c>
      <c r="F221">
        <v>1</v>
      </c>
      <c r="G221">
        <v>1</v>
      </c>
      <c r="H221">
        <v>1</v>
      </c>
      <c r="I221" t="s">
        <v>698</v>
      </c>
      <c r="J221" t="s">
        <v>3</v>
      </c>
      <c r="K221" t="s">
        <v>699</v>
      </c>
      <c r="L221">
        <v>1369</v>
      </c>
      <c r="N221">
        <v>1013</v>
      </c>
      <c r="O221" t="s">
        <v>457</v>
      </c>
      <c r="P221" t="s">
        <v>457</v>
      </c>
      <c r="Q221">
        <v>1</v>
      </c>
      <c r="W221">
        <v>0</v>
      </c>
      <c r="X221">
        <v>2061294548</v>
      </c>
      <c r="Y221">
        <v>5.39</v>
      </c>
      <c r="AA221">
        <v>0</v>
      </c>
      <c r="AB221">
        <v>0</v>
      </c>
      <c r="AC221">
        <v>0</v>
      </c>
      <c r="AD221">
        <v>9.4</v>
      </c>
      <c r="AE221">
        <v>0</v>
      </c>
      <c r="AF221">
        <v>0</v>
      </c>
      <c r="AG221">
        <v>0</v>
      </c>
      <c r="AH221">
        <v>9.4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5.39</v>
      </c>
      <c r="AU221" t="s">
        <v>3</v>
      </c>
      <c r="AV221">
        <v>1</v>
      </c>
      <c r="AW221">
        <v>2</v>
      </c>
      <c r="AX221">
        <v>25997075</v>
      </c>
      <c r="AY221">
        <v>1</v>
      </c>
      <c r="AZ221">
        <v>0</v>
      </c>
      <c r="BA221">
        <v>223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Y221*Source!I77</f>
        <v>5.1204999999999998</v>
      </c>
      <c r="CY221">
        <f>AD221</f>
        <v>9.4</v>
      </c>
      <c r="CZ221">
        <f>AH221</f>
        <v>9.4</v>
      </c>
      <c r="DA221">
        <f>AL221</f>
        <v>1</v>
      </c>
      <c r="DB221">
        <f t="shared" si="34"/>
        <v>50.67</v>
      </c>
      <c r="DC221">
        <f t="shared" si="35"/>
        <v>0</v>
      </c>
    </row>
    <row r="222" spans="1:107" x14ac:dyDescent="0.25">
      <c r="A222">
        <f>ROW(Source!A77)</f>
        <v>77</v>
      </c>
      <c r="B222">
        <v>25996508</v>
      </c>
      <c r="C222">
        <v>25997064</v>
      </c>
      <c r="D222">
        <v>121548</v>
      </c>
      <c r="E222">
        <v>1</v>
      </c>
      <c r="F222">
        <v>1</v>
      </c>
      <c r="G222">
        <v>1</v>
      </c>
      <c r="H222">
        <v>1</v>
      </c>
      <c r="I222" t="s">
        <v>29</v>
      </c>
      <c r="J222" t="s">
        <v>3</v>
      </c>
      <c r="K222" t="s">
        <v>458</v>
      </c>
      <c r="L222">
        <v>608254</v>
      </c>
      <c r="N222">
        <v>1013</v>
      </c>
      <c r="O222" t="s">
        <v>459</v>
      </c>
      <c r="P222" t="s">
        <v>459</v>
      </c>
      <c r="Q222">
        <v>1</v>
      </c>
      <c r="W222">
        <v>0</v>
      </c>
      <c r="X222">
        <v>-185737400</v>
      </c>
      <c r="Y222">
        <v>0.02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0.02</v>
      </c>
      <c r="AU222" t="s">
        <v>3</v>
      </c>
      <c r="AV222">
        <v>2</v>
      </c>
      <c r="AW222">
        <v>2</v>
      </c>
      <c r="AX222">
        <v>25997076</v>
      </c>
      <c r="AY222">
        <v>1</v>
      </c>
      <c r="AZ222">
        <v>0</v>
      </c>
      <c r="BA222">
        <v>224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Y222*Source!I77</f>
        <v>1.9E-2</v>
      </c>
      <c r="CY222">
        <f>AD222</f>
        <v>0</v>
      </c>
      <c r="CZ222">
        <f>AH222</f>
        <v>0</v>
      </c>
      <c r="DA222">
        <f>AL222</f>
        <v>1</v>
      </c>
      <c r="DB222">
        <f t="shared" si="34"/>
        <v>0</v>
      </c>
      <c r="DC222">
        <f t="shared" si="35"/>
        <v>0</v>
      </c>
    </row>
    <row r="223" spans="1:107" x14ac:dyDescent="0.25">
      <c r="A223">
        <f>ROW(Source!A77)</f>
        <v>77</v>
      </c>
      <c r="B223">
        <v>25996508</v>
      </c>
      <c r="C223">
        <v>25997064</v>
      </c>
      <c r="D223">
        <v>23738555</v>
      </c>
      <c r="E223">
        <v>1</v>
      </c>
      <c r="F223">
        <v>1</v>
      </c>
      <c r="G223">
        <v>1</v>
      </c>
      <c r="H223">
        <v>2</v>
      </c>
      <c r="I223" t="s">
        <v>700</v>
      </c>
      <c r="J223" t="s">
        <v>701</v>
      </c>
      <c r="K223" t="s">
        <v>702</v>
      </c>
      <c r="L223">
        <v>1368</v>
      </c>
      <c r="N223">
        <v>1011</v>
      </c>
      <c r="O223" t="s">
        <v>463</v>
      </c>
      <c r="P223" t="s">
        <v>463</v>
      </c>
      <c r="Q223">
        <v>1</v>
      </c>
      <c r="W223">
        <v>0</v>
      </c>
      <c r="X223">
        <v>1805806118</v>
      </c>
      <c r="Y223">
        <v>0.02</v>
      </c>
      <c r="AA223">
        <v>0</v>
      </c>
      <c r="AB223">
        <v>105.72</v>
      </c>
      <c r="AC223">
        <v>13.5</v>
      </c>
      <c r="AD223">
        <v>0</v>
      </c>
      <c r="AE223">
        <v>0</v>
      </c>
      <c r="AF223">
        <v>105.72</v>
      </c>
      <c r="AG223">
        <v>13.5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</v>
      </c>
      <c r="AT223">
        <v>0.02</v>
      </c>
      <c r="AU223" t="s">
        <v>3</v>
      </c>
      <c r="AV223">
        <v>0</v>
      </c>
      <c r="AW223">
        <v>2</v>
      </c>
      <c r="AX223">
        <v>25997077</v>
      </c>
      <c r="AY223">
        <v>1</v>
      </c>
      <c r="AZ223">
        <v>0</v>
      </c>
      <c r="BA223">
        <v>225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Y223*Source!I77</f>
        <v>1.9E-2</v>
      </c>
      <c r="CY223">
        <f>AB223</f>
        <v>105.72</v>
      </c>
      <c r="CZ223">
        <f>AF223</f>
        <v>105.72</v>
      </c>
      <c r="DA223">
        <f>AJ223</f>
        <v>1</v>
      </c>
      <c r="DB223">
        <f t="shared" si="34"/>
        <v>2.11</v>
      </c>
      <c r="DC223">
        <f t="shared" si="35"/>
        <v>0.27</v>
      </c>
    </row>
    <row r="224" spans="1:107" x14ac:dyDescent="0.25">
      <c r="A224">
        <f>ROW(Source!A77)</f>
        <v>77</v>
      </c>
      <c r="B224">
        <v>25996508</v>
      </c>
      <c r="C224">
        <v>25997064</v>
      </c>
      <c r="D224">
        <v>23740408</v>
      </c>
      <c r="E224">
        <v>1</v>
      </c>
      <c r="F224">
        <v>1</v>
      </c>
      <c r="G224">
        <v>1</v>
      </c>
      <c r="H224">
        <v>2</v>
      </c>
      <c r="I224" t="s">
        <v>495</v>
      </c>
      <c r="J224" t="s">
        <v>496</v>
      </c>
      <c r="K224" t="s">
        <v>497</v>
      </c>
      <c r="L224">
        <v>1368</v>
      </c>
      <c r="N224">
        <v>1011</v>
      </c>
      <c r="O224" t="s">
        <v>463</v>
      </c>
      <c r="P224" t="s">
        <v>463</v>
      </c>
      <c r="Q224">
        <v>1</v>
      </c>
      <c r="W224">
        <v>0</v>
      </c>
      <c r="X224">
        <v>-663750327</v>
      </c>
      <c r="Y224">
        <v>0.02</v>
      </c>
      <c r="AA224">
        <v>0</v>
      </c>
      <c r="AB224">
        <v>86.95</v>
      </c>
      <c r="AC224">
        <v>0</v>
      </c>
      <c r="AD224">
        <v>0</v>
      </c>
      <c r="AE224">
        <v>0</v>
      </c>
      <c r="AF224">
        <v>86.95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0.02</v>
      </c>
      <c r="AU224" t="s">
        <v>3</v>
      </c>
      <c r="AV224">
        <v>0</v>
      </c>
      <c r="AW224">
        <v>2</v>
      </c>
      <c r="AX224">
        <v>25997078</v>
      </c>
      <c r="AY224">
        <v>1</v>
      </c>
      <c r="AZ224">
        <v>0</v>
      </c>
      <c r="BA224">
        <v>226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Y224*Source!I77</f>
        <v>1.9E-2</v>
      </c>
      <c r="CY224">
        <f>AB224</f>
        <v>86.95</v>
      </c>
      <c r="CZ224">
        <f>AF224</f>
        <v>86.95</v>
      </c>
      <c r="DA224">
        <f>AJ224</f>
        <v>1</v>
      </c>
      <c r="DB224">
        <f t="shared" si="34"/>
        <v>1.74</v>
      </c>
      <c r="DC224">
        <f t="shared" si="35"/>
        <v>0</v>
      </c>
    </row>
    <row r="225" spans="1:107" x14ac:dyDescent="0.25">
      <c r="A225">
        <f>ROW(Source!A77)</f>
        <v>77</v>
      </c>
      <c r="B225">
        <v>25996508</v>
      </c>
      <c r="C225">
        <v>25997064</v>
      </c>
      <c r="D225">
        <v>23741988</v>
      </c>
      <c r="E225">
        <v>1</v>
      </c>
      <c r="F225">
        <v>1</v>
      </c>
      <c r="G225">
        <v>1</v>
      </c>
      <c r="H225">
        <v>3</v>
      </c>
      <c r="I225" t="s">
        <v>713</v>
      </c>
      <c r="J225" t="s">
        <v>714</v>
      </c>
      <c r="K225" t="s">
        <v>715</v>
      </c>
      <c r="L225">
        <v>1348</v>
      </c>
      <c r="N225">
        <v>1009</v>
      </c>
      <c r="O225" t="s">
        <v>24</v>
      </c>
      <c r="P225" t="s">
        <v>24</v>
      </c>
      <c r="Q225">
        <v>1000</v>
      </c>
      <c r="W225">
        <v>0</v>
      </c>
      <c r="X225">
        <v>-355730412</v>
      </c>
      <c r="Y225">
        <v>5.9999999999999995E-4</v>
      </c>
      <c r="AA225">
        <v>1624.15</v>
      </c>
      <c r="AB225">
        <v>0</v>
      </c>
      <c r="AC225">
        <v>0</v>
      </c>
      <c r="AD225">
        <v>0</v>
      </c>
      <c r="AE225">
        <v>1624.15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5.9999999999999995E-4</v>
      </c>
      <c r="AU225" t="s">
        <v>3</v>
      </c>
      <c r="AV225">
        <v>0</v>
      </c>
      <c r="AW225">
        <v>2</v>
      </c>
      <c r="AX225">
        <v>25997079</v>
      </c>
      <c r="AY225">
        <v>1</v>
      </c>
      <c r="AZ225">
        <v>0</v>
      </c>
      <c r="BA225">
        <v>227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Y225*Source!I77</f>
        <v>5.6999999999999998E-4</v>
      </c>
      <c r="CY225">
        <f t="shared" ref="CY225:CY230" si="36">AA225</f>
        <v>1624.15</v>
      </c>
      <c r="CZ225">
        <f t="shared" ref="CZ225:CZ230" si="37">AE225</f>
        <v>1624.15</v>
      </c>
      <c r="DA225">
        <f t="shared" ref="DA225:DA230" si="38">AI225</f>
        <v>1</v>
      </c>
      <c r="DB225">
        <f t="shared" si="34"/>
        <v>0.97</v>
      </c>
      <c r="DC225">
        <f t="shared" si="35"/>
        <v>0</v>
      </c>
    </row>
    <row r="226" spans="1:107" x14ac:dyDescent="0.25">
      <c r="A226">
        <f>ROW(Source!A77)</f>
        <v>77</v>
      </c>
      <c r="B226">
        <v>25996508</v>
      </c>
      <c r="C226">
        <v>25997064</v>
      </c>
      <c r="D226">
        <v>23744011</v>
      </c>
      <c r="E226">
        <v>1</v>
      </c>
      <c r="F226">
        <v>1</v>
      </c>
      <c r="G226">
        <v>1</v>
      </c>
      <c r="H226">
        <v>3</v>
      </c>
      <c r="I226" t="s">
        <v>716</v>
      </c>
      <c r="J226" t="s">
        <v>717</v>
      </c>
      <c r="K226" t="s">
        <v>718</v>
      </c>
      <c r="L226">
        <v>1346</v>
      </c>
      <c r="N226">
        <v>1009</v>
      </c>
      <c r="O226" t="s">
        <v>155</v>
      </c>
      <c r="P226" t="s">
        <v>155</v>
      </c>
      <c r="Q226">
        <v>1</v>
      </c>
      <c r="W226">
        <v>0</v>
      </c>
      <c r="X226">
        <v>-1783383286</v>
      </c>
      <c r="Y226">
        <v>0.02</v>
      </c>
      <c r="AA226">
        <v>28</v>
      </c>
      <c r="AB226">
        <v>0</v>
      </c>
      <c r="AC226">
        <v>0</v>
      </c>
      <c r="AD226">
        <v>0</v>
      </c>
      <c r="AE226">
        <v>28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0.02</v>
      </c>
      <c r="AU226" t="s">
        <v>3</v>
      </c>
      <c r="AV226">
        <v>0</v>
      </c>
      <c r="AW226">
        <v>2</v>
      </c>
      <c r="AX226">
        <v>25997080</v>
      </c>
      <c r="AY226">
        <v>1</v>
      </c>
      <c r="AZ226">
        <v>0</v>
      </c>
      <c r="BA226">
        <v>228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Y226*Source!I77</f>
        <v>1.9E-2</v>
      </c>
      <c r="CY226">
        <f t="shared" si="36"/>
        <v>28</v>
      </c>
      <c r="CZ226">
        <f t="shared" si="37"/>
        <v>28</v>
      </c>
      <c r="DA226">
        <f t="shared" si="38"/>
        <v>1</v>
      </c>
      <c r="DB226">
        <f t="shared" si="34"/>
        <v>0.56000000000000005</v>
      </c>
      <c r="DC226">
        <f t="shared" si="35"/>
        <v>0</v>
      </c>
    </row>
    <row r="227" spans="1:107" x14ac:dyDescent="0.25">
      <c r="A227">
        <f>ROW(Source!A77)</f>
        <v>77</v>
      </c>
      <c r="B227">
        <v>25996508</v>
      </c>
      <c r="C227">
        <v>25997064</v>
      </c>
      <c r="D227">
        <v>23744444</v>
      </c>
      <c r="E227">
        <v>1</v>
      </c>
      <c r="F227">
        <v>1</v>
      </c>
      <c r="G227">
        <v>1</v>
      </c>
      <c r="H227">
        <v>3</v>
      </c>
      <c r="I227" t="s">
        <v>719</v>
      </c>
      <c r="J227" t="s">
        <v>720</v>
      </c>
      <c r="K227" t="s">
        <v>721</v>
      </c>
      <c r="L227">
        <v>1346</v>
      </c>
      <c r="N227">
        <v>1009</v>
      </c>
      <c r="O227" t="s">
        <v>155</v>
      </c>
      <c r="P227" t="s">
        <v>155</v>
      </c>
      <c r="Q227">
        <v>1</v>
      </c>
      <c r="W227">
        <v>0</v>
      </c>
      <c r="X227">
        <v>-1438201104</v>
      </c>
      <c r="Y227">
        <v>0.16</v>
      </c>
      <c r="AA227">
        <v>55.71</v>
      </c>
      <c r="AB227">
        <v>0</v>
      </c>
      <c r="AC227">
        <v>0</v>
      </c>
      <c r="AD227">
        <v>0</v>
      </c>
      <c r="AE227">
        <v>55.71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0.16</v>
      </c>
      <c r="AU227" t="s">
        <v>3</v>
      </c>
      <c r="AV227">
        <v>0</v>
      </c>
      <c r="AW227">
        <v>2</v>
      </c>
      <c r="AX227">
        <v>25997081</v>
      </c>
      <c r="AY227">
        <v>1</v>
      </c>
      <c r="AZ227">
        <v>0</v>
      </c>
      <c r="BA227">
        <v>229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Y227*Source!I77</f>
        <v>0.152</v>
      </c>
      <c r="CY227">
        <f t="shared" si="36"/>
        <v>55.71</v>
      </c>
      <c r="CZ227">
        <f t="shared" si="37"/>
        <v>55.71</v>
      </c>
      <c r="DA227">
        <f t="shared" si="38"/>
        <v>1</v>
      </c>
      <c r="DB227">
        <f t="shared" si="34"/>
        <v>8.91</v>
      </c>
      <c r="DC227">
        <f t="shared" si="35"/>
        <v>0</v>
      </c>
    </row>
    <row r="228" spans="1:107" x14ac:dyDescent="0.25">
      <c r="A228">
        <f>ROW(Source!A77)</f>
        <v>77</v>
      </c>
      <c r="B228">
        <v>25996508</v>
      </c>
      <c r="C228">
        <v>25997064</v>
      </c>
      <c r="D228">
        <v>23803267</v>
      </c>
      <c r="E228">
        <v>1</v>
      </c>
      <c r="F228">
        <v>1</v>
      </c>
      <c r="G228">
        <v>1</v>
      </c>
      <c r="H228">
        <v>3</v>
      </c>
      <c r="I228" t="s">
        <v>722</v>
      </c>
      <c r="J228" t="s">
        <v>723</v>
      </c>
      <c r="K228" t="s">
        <v>724</v>
      </c>
      <c r="L228">
        <v>1356</v>
      </c>
      <c r="N228">
        <v>1010</v>
      </c>
      <c r="O228" t="s">
        <v>725</v>
      </c>
      <c r="P228" t="s">
        <v>725</v>
      </c>
      <c r="Q228">
        <v>1000</v>
      </c>
      <c r="W228">
        <v>0</v>
      </c>
      <c r="X228">
        <v>-393185344</v>
      </c>
      <c r="Y228">
        <v>1.2200000000000001E-2</v>
      </c>
      <c r="AA228">
        <v>89.48</v>
      </c>
      <c r="AB228">
        <v>0</v>
      </c>
      <c r="AC228">
        <v>0</v>
      </c>
      <c r="AD228">
        <v>0</v>
      </c>
      <c r="AE228">
        <v>89.48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1.2200000000000001E-2</v>
      </c>
      <c r="AU228" t="s">
        <v>3</v>
      </c>
      <c r="AV228">
        <v>0</v>
      </c>
      <c r="AW228">
        <v>2</v>
      </c>
      <c r="AX228">
        <v>25997082</v>
      </c>
      <c r="AY228">
        <v>1</v>
      </c>
      <c r="AZ228">
        <v>0</v>
      </c>
      <c r="BA228">
        <v>230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Y228*Source!I77</f>
        <v>1.159E-2</v>
      </c>
      <c r="CY228">
        <f t="shared" si="36"/>
        <v>89.48</v>
      </c>
      <c r="CZ228">
        <f t="shared" si="37"/>
        <v>89.48</v>
      </c>
      <c r="DA228">
        <f t="shared" si="38"/>
        <v>1</v>
      </c>
      <c r="DB228">
        <f t="shared" si="34"/>
        <v>1.0900000000000001</v>
      </c>
      <c r="DC228">
        <f t="shared" si="35"/>
        <v>0</v>
      </c>
    </row>
    <row r="229" spans="1:107" x14ac:dyDescent="0.25">
      <c r="A229">
        <f>ROW(Source!A77)</f>
        <v>77</v>
      </c>
      <c r="B229">
        <v>25996508</v>
      </c>
      <c r="C229">
        <v>25997064</v>
      </c>
      <c r="D229">
        <v>23796548</v>
      </c>
      <c r="E229">
        <v>1</v>
      </c>
      <c r="F229">
        <v>1</v>
      </c>
      <c r="G229">
        <v>1</v>
      </c>
      <c r="H229">
        <v>3</v>
      </c>
      <c r="I229" t="s">
        <v>726</v>
      </c>
      <c r="J229" t="s">
        <v>727</v>
      </c>
      <c r="K229" t="s">
        <v>728</v>
      </c>
      <c r="L229">
        <v>1354</v>
      </c>
      <c r="N229">
        <v>1010</v>
      </c>
      <c r="O229" t="s">
        <v>314</v>
      </c>
      <c r="P229" t="s">
        <v>314</v>
      </c>
      <c r="Q229">
        <v>1</v>
      </c>
      <c r="W229">
        <v>0</v>
      </c>
      <c r="X229">
        <v>-331300766</v>
      </c>
      <c r="Y229">
        <v>5</v>
      </c>
      <c r="AA229">
        <v>1.08</v>
      </c>
      <c r="AB229">
        <v>0</v>
      </c>
      <c r="AC229">
        <v>0</v>
      </c>
      <c r="AD229">
        <v>0</v>
      </c>
      <c r="AE229">
        <v>1.08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5</v>
      </c>
      <c r="AU229" t="s">
        <v>3</v>
      </c>
      <c r="AV229">
        <v>0</v>
      </c>
      <c r="AW229">
        <v>2</v>
      </c>
      <c r="AX229">
        <v>25997083</v>
      </c>
      <c r="AY229">
        <v>1</v>
      </c>
      <c r="AZ229">
        <v>0</v>
      </c>
      <c r="BA229">
        <v>231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Y229*Source!I77</f>
        <v>4.75</v>
      </c>
      <c r="CY229">
        <f t="shared" si="36"/>
        <v>1.08</v>
      </c>
      <c r="CZ229">
        <f t="shared" si="37"/>
        <v>1.08</v>
      </c>
      <c r="DA229">
        <f t="shared" si="38"/>
        <v>1</v>
      </c>
      <c r="DB229">
        <f t="shared" si="34"/>
        <v>5.4</v>
      </c>
      <c r="DC229">
        <f t="shared" si="35"/>
        <v>0</v>
      </c>
    </row>
    <row r="230" spans="1:107" x14ac:dyDescent="0.25">
      <c r="A230">
        <f>ROW(Source!A77)</f>
        <v>77</v>
      </c>
      <c r="B230">
        <v>25996508</v>
      </c>
      <c r="C230">
        <v>25997064</v>
      </c>
      <c r="D230">
        <v>23804222</v>
      </c>
      <c r="E230">
        <v>1</v>
      </c>
      <c r="F230">
        <v>1</v>
      </c>
      <c r="G230">
        <v>1</v>
      </c>
      <c r="H230">
        <v>3</v>
      </c>
      <c r="I230" t="s">
        <v>709</v>
      </c>
      <c r="J230" t="s">
        <v>710</v>
      </c>
      <c r="K230" t="s">
        <v>711</v>
      </c>
      <c r="L230">
        <v>1374</v>
      </c>
      <c r="N230">
        <v>1013</v>
      </c>
      <c r="O230" t="s">
        <v>712</v>
      </c>
      <c r="P230" t="s">
        <v>712</v>
      </c>
      <c r="Q230">
        <v>1</v>
      </c>
      <c r="W230">
        <v>0</v>
      </c>
      <c r="X230">
        <v>-766620318</v>
      </c>
      <c r="Y230">
        <v>1.01</v>
      </c>
      <c r="AA230">
        <v>1</v>
      </c>
      <c r="AB230">
        <v>0</v>
      </c>
      <c r="AC230">
        <v>0</v>
      </c>
      <c r="AD230">
        <v>0</v>
      </c>
      <c r="AE230">
        <v>1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1.01</v>
      </c>
      <c r="AU230" t="s">
        <v>3</v>
      </c>
      <c r="AV230">
        <v>0</v>
      </c>
      <c r="AW230">
        <v>2</v>
      </c>
      <c r="AX230">
        <v>25997084</v>
      </c>
      <c r="AY230">
        <v>1</v>
      </c>
      <c r="AZ230">
        <v>0</v>
      </c>
      <c r="BA230">
        <v>232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Y230*Source!I77</f>
        <v>0.95949999999999991</v>
      </c>
      <c r="CY230">
        <f t="shared" si="36"/>
        <v>1</v>
      </c>
      <c r="CZ230">
        <f t="shared" si="37"/>
        <v>1</v>
      </c>
      <c r="DA230">
        <f t="shared" si="38"/>
        <v>1</v>
      </c>
      <c r="DB230">
        <f t="shared" si="34"/>
        <v>1.01</v>
      </c>
      <c r="DC230">
        <f t="shared" si="35"/>
        <v>0</v>
      </c>
    </row>
    <row r="231" spans="1:107" x14ac:dyDescent="0.25">
      <c r="A231">
        <f>ROW(Source!A78)</f>
        <v>78</v>
      </c>
      <c r="B231">
        <v>25996508</v>
      </c>
      <c r="C231">
        <v>25997085</v>
      </c>
      <c r="D231">
        <v>21478783</v>
      </c>
      <c r="E231">
        <v>1</v>
      </c>
      <c r="F231">
        <v>1</v>
      </c>
      <c r="G231">
        <v>1</v>
      </c>
      <c r="H231">
        <v>1</v>
      </c>
      <c r="I231" t="s">
        <v>698</v>
      </c>
      <c r="J231" t="s">
        <v>3</v>
      </c>
      <c r="K231" t="s">
        <v>699</v>
      </c>
      <c r="L231">
        <v>1369</v>
      </c>
      <c r="N231">
        <v>1013</v>
      </c>
      <c r="O231" t="s">
        <v>457</v>
      </c>
      <c r="P231" t="s">
        <v>457</v>
      </c>
      <c r="Q231">
        <v>1</v>
      </c>
      <c r="W231">
        <v>0</v>
      </c>
      <c r="X231">
        <v>2061294548</v>
      </c>
      <c r="Y231">
        <v>6.29</v>
      </c>
      <c r="AA231">
        <v>0</v>
      </c>
      <c r="AB231">
        <v>0</v>
      </c>
      <c r="AC231">
        <v>0</v>
      </c>
      <c r="AD231">
        <v>9.4</v>
      </c>
      <c r="AE231">
        <v>0</v>
      </c>
      <c r="AF231">
        <v>0</v>
      </c>
      <c r="AG231">
        <v>0</v>
      </c>
      <c r="AH231">
        <v>9.4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6.29</v>
      </c>
      <c r="AU231" t="s">
        <v>3</v>
      </c>
      <c r="AV231">
        <v>1</v>
      </c>
      <c r="AW231">
        <v>2</v>
      </c>
      <c r="AX231">
        <v>25997096</v>
      </c>
      <c r="AY231">
        <v>1</v>
      </c>
      <c r="AZ231">
        <v>0</v>
      </c>
      <c r="BA231">
        <v>233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Y231*Source!I78</f>
        <v>2.8305000000000002</v>
      </c>
      <c r="CY231">
        <f>AD231</f>
        <v>9.4</v>
      </c>
      <c r="CZ231">
        <f>AH231</f>
        <v>9.4</v>
      </c>
      <c r="DA231">
        <f>AL231</f>
        <v>1</v>
      </c>
      <c r="DB231">
        <f t="shared" si="34"/>
        <v>59.13</v>
      </c>
      <c r="DC231">
        <f t="shared" si="35"/>
        <v>0</v>
      </c>
    </row>
    <row r="232" spans="1:107" x14ac:dyDescent="0.25">
      <c r="A232">
        <f>ROW(Source!A78)</f>
        <v>78</v>
      </c>
      <c r="B232">
        <v>25996508</v>
      </c>
      <c r="C232">
        <v>25997085</v>
      </c>
      <c r="D232">
        <v>121548</v>
      </c>
      <c r="E232">
        <v>1</v>
      </c>
      <c r="F232">
        <v>1</v>
      </c>
      <c r="G232">
        <v>1</v>
      </c>
      <c r="H232">
        <v>1</v>
      </c>
      <c r="I232" t="s">
        <v>29</v>
      </c>
      <c r="J232" t="s">
        <v>3</v>
      </c>
      <c r="K232" t="s">
        <v>458</v>
      </c>
      <c r="L232">
        <v>608254</v>
      </c>
      <c r="N232">
        <v>1013</v>
      </c>
      <c r="O232" t="s">
        <v>459</v>
      </c>
      <c r="P232" t="s">
        <v>459</v>
      </c>
      <c r="Q232">
        <v>1</v>
      </c>
      <c r="W232">
        <v>0</v>
      </c>
      <c r="X232">
        <v>-185737400</v>
      </c>
      <c r="Y232">
        <v>0.03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0.03</v>
      </c>
      <c r="AU232" t="s">
        <v>3</v>
      </c>
      <c r="AV232">
        <v>2</v>
      </c>
      <c r="AW232">
        <v>2</v>
      </c>
      <c r="AX232">
        <v>25997097</v>
      </c>
      <c r="AY232">
        <v>1</v>
      </c>
      <c r="AZ232">
        <v>0</v>
      </c>
      <c r="BA232">
        <v>234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Y232*Source!I78</f>
        <v>1.35E-2</v>
      </c>
      <c r="CY232">
        <f>AD232</f>
        <v>0</v>
      </c>
      <c r="CZ232">
        <f>AH232</f>
        <v>0</v>
      </c>
      <c r="DA232">
        <f>AL232</f>
        <v>1</v>
      </c>
      <c r="DB232">
        <f t="shared" si="34"/>
        <v>0</v>
      </c>
      <c r="DC232">
        <f t="shared" si="35"/>
        <v>0</v>
      </c>
    </row>
    <row r="233" spans="1:107" x14ac:dyDescent="0.25">
      <c r="A233">
        <f>ROW(Source!A78)</f>
        <v>78</v>
      </c>
      <c r="B233">
        <v>25996508</v>
      </c>
      <c r="C233">
        <v>25997085</v>
      </c>
      <c r="D233">
        <v>23738555</v>
      </c>
      <c r="E233">
        <v>1</v>
      </c>
      <c r="F233">
        <v>1</v>
      </c>
      <c r="G233">
        <v>1</v>
      </c>
      <c r="H233">
        <v>2</v>
      </c>
      <c r="I233" t="s">
        <v>700</v>
      </c>
      <c r="J233" t="s">
        <v>701</v>
      </c>
      <c r="K233" t="s">
        <v>702</v>
      </c>
      <c r="L233">
        <v>1368</v>
      </c>
      <c r="N233">
        <v>1011</v>
      </c>
      <c r="O233" t="s">
        <v>463</v>
      </c>
      <c r="P233" t="s">
        <v>463</v>
      </c>
      <c r="Q233">
        <v>1</v>
      </c>
      <c r="W233">
        <v>0</v>
      </c>
      <c r="X233">
        <v>1805806118</v>
      </c>
      <c r="Y233">
        <v>0.03</v>
      </c>
      <c r="AA233">
        <v>0</v>
      </c>
      <c r="AB233">
        <v>105.72</v>
      </c>
      <c r="AC233">
        <v>13.5</v>
      </c>
      <c r="AD233">
        <v>0</v>
      </c>
      <c r="AE233">
        <v>0</v>
      </c>
      <c r="AF233">
        <v>105.72</v>
      </c>
      <c r="AG233">
        <v>13.5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0.03</v>
      </c>
      <c r="AU233" t="s">
        <v>3</v>
      </c>
      <c r="AV233">
        <v>0</v>
      </c>
      <c r="AW233">
        <v>2</v>
      </c>
      <c r="AX233">
        <v>25997098</v>
      </c>
      <c r="AY233">
        <v>1</v>
      </c>
      <c r="AZ233">
        <v>0</v>
      </c>
      <c r="BA233">
        <v>235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Y233*Source!I78</f>
        <v>1.35E-2</v>
      </c>
      <c r="CY233">
        <f>AB233</f>
        <v>105.72</v>
      </c>
      <c r="CZ233">
        <f>AF233</f>
        <v>105.72</v>
      </c>
      <c r="DA233">
        <f>AJ233</f>
        <v>1</v>
      </c>
      <c r="DB233">
        <f t="shared" si="34"/>
        <v>3.17</v>
      </c>
      <c r="DC233">
        <f t="shared" si="35"/>
        <v>0.41</v>
      </c>
    </row>
    <row r="234" spans="1:107" x14ac:dyDescent="0.25">
      <c r="A234">
        <f>ROW(Source!A78)</f>
        <v>78</v>
      </c>
      <c r="B234">
        <v>25996508</v>
      </c>
      <c r="C234">
        <v>25997085</v>
      </c>
      <c r="D234">
        <v>23740408</v>
      </c>
      <c r="E234">
        <v>1</v>
      </c>
      <c r="F234">
        <v>1</v>
      </c>
      <c r="G234">
        <v>1</v>
      </c>
      <c r="H234">
        <v>2</v>
      </c>
      <c r="I234" t="s">
        <v>495</v>
      </c>
      <c r="J234" t="s">
        <v>496</v>
      </c>
      <c r="K234" t="s">
        <v>497</v>
      </c>
      <c r="L234">
        <v>1368</v>
      </c>
      <c r="N234">
        <v>1011</v>
      </c>
      <c r="O234" t="s">
        <v>463</v>
      </c>
      <c r="P234" t="s">
        <v>463</v>
      </c>
      <c r="Q234">
        <v>1</v>
      </c>
      <c r="W234">
        <v>0</v>
      </c>
      <c r="X234">
        <v>-663750327</v>
      </c>
      <c r="Y234">
        <v>0.03</v>
      </c>
      <c r="AA234">
        <v>0</v>
      </c>
      <c r="AB234">
        <v>86.95</v>
      </c>
      <c r="AC234">
        <v>0</v>
      </c>
      <c r="AD234">
        <v>0</v>
      </c>
      <c r="AE234">
        <v>0</v>
      </c>
      <c r="AF234">
        <v>86.95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0.03</v>
      </c>
      <c r="AU234" t="s">
        <v>3</v>
      </c>
      <c r="AV234">
        <v>0</v>
      </c>
      <c r="AW234">
        <v>2</v>
      </c>
      <c r="AX234">
        <v>25997099</v>
      </c>
      <c r="AY234">
        <v>1</v>
      </c>
      <c r="AZ234">
        <v>0</v>
      </c>
      <c r="BA234">
        <v>236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Y234*Source!I78</f>
        <v>1.35E-2</v>
      </c>
      <c r="CY234">
        <f>AB234</f>
        <v>86.95</v>
      </c>
      <c r="CZ234">
        <f>AF234</f>
        <v>86.95</v>
      </c>
      <c r="DA234">
        <f>AJ234</f>
        <v>1</v>
      </c>
      <c r="DB234">
        <f t="shared" si="34"/>
        <v>2.61</v>
      </c>
      <c r="DC234">
        <f t="shared" si="35"/>
        <v>0</v>
      </c>
    </row>
    <row r="235" spans="1:107" x14ac:dyDescent="0.25">
      <c r="A235">
        <f>ROW(Source!A78)</f>
        <v>78</v>
      </c>
      <c r="B235">
        <v>25996508</v>
      </c>
      <c r="C235">
        <v>25997085</v>
      </c>
      <c r="D235">
        <v>23741988</v>
      </c>
      <c r="E235">
        <v>1</v>
      </c>
      <c r="F235">
        <v>1</v>
      </c>
      <c r="G235">
        <v>1</v>
      </c>
      <c r="H235">
        <v>3</v>
      </c>
      <c r="I235" t="s">
        <v>713</v>
      </c>
      <c r="J235" t="s">
        <v>714</v>
      </c>
      <c r="K235" t="s">
        <v>715</v>
      </c>
      <c r="L235">
        <v>1348</v>
      </c>
      <c r="N235">
        <v>1009</v>
      </c>
      <c r="O235" t="s">
        <v>24</v>
      </c>
      <c r="P235" t="s">
        <v>24</v>
      </c>
      <c r="Q235">
        <v>1000</v>
      </c>
      <c r="W235">
        <v>0</v>
      </c>
      <c r="X235">
        <v>-355730412</v>
      </c>
      <c r="Y235">
        <v>1.0499999999999999E-3</v>
      </c>
      <c r="AA235">
        <v>1624.15</v>
      </c>
      <c r="AB235">
        <v>0</v>
      </c>
      <c r="AC235">
        <v>0</v>
      </c>
      <c r="AD235">
        <v>0</v>
      </c>
      <c r="AE235">
        <v>1624.15</v>
      </c>
      <c r="AF235">
        <v>0</v>
      </c>
      <c r="AG235">
        <v>0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1.0499999999999999E-3</v>
      </c>
      <c r="AU235" t="s">
        <v>3</v>
      </c>
      <c r="AV235">
        <v>0</v>
      </c>
      <c r="AW235">
        <v>2</v>
      </c>
      <c r="AX235">
        <v>25997100</v>
      </c>
      <c r="AY235">
        <v>1</v>
      </c>
      <c r="AZ235">
        <v>0</v>
      </c>
      <c r="BA235">
        <v>237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Y235*Source!I78</f>
        <v>4.7249999999999999E-4</v>
      </c>
      <c r="CY235">
        <f t="shared" ref="CY235:CY240" si="39">AA235</f>
        <v>1624.15</v>
      </c>
      <c r="CZ235">
        <f t="shared" ref="CZ235:CZ240" si="40">AE235</f>
        <v>1624.15</v>
      </c>
      <c r="DA235">
        <f t="shared" ref="DA235:DA240" si="41">AI235</f>
        <v>1</v>
      </c>
      <c r="DB235">
        <f t="shared" si="34"/>
        <v>1.71</v>
      </c>
      <c r="DC235">
        <f t="shared" si="35"/>
        <v>0</v>
      </c>
    </row>
    <row r="236" spans="1:107" x14ac:dyDescent="0.25">
      <c r="A236">
        <f>ROW(Source!A78)</f>
        <v>78</v>
      </c>
      <c r="B236">
        <v>25996508</v>
      </c>
      <c r="C236">
        <v>25997085</v>
      </c>
      <c r="D236">
        <v>23744011</v>
      </c>
      <c r="E236">
        <v>1</v>
      </c>
      <c r="F236">
        <v>1</v>
      </c>
      <c r="G236">
        <v>1</v>
      </c>
      <c r="H236">
        <v>3</v>
      </c>
      <c r="I236" t="s">
        <v>716</v>
      </c>
      <c r="J236" t="s">
        <v>717</v>
      </c>
      <c r="K236" t="s">
        <v>718</v>
      </c>
      <c r="L236">
        <v>1346</v>
      </c>
      <c r="N236">
        <v>1009</v>
      </c>
      <c r="O236" t="s">
        <v>155</v>
      </c>
      <c r="P236" t="s">
        <v>155</v>
      </c>
      <c r="Q236">
        <v>1</v>
      </c>
      <c r="W236">
        <v>0</v>
      </c>
      <c r="X236">
        <v>-1783383286</v>
      </c>
      <c r="Y236">
        <v>0.02</v>
      </c>
      <c r="AA236">
        <v>28</v>
      </c>
      <c r="AB236">
        <v>0</v>
      </c>
      <c r="AC236">
        <v>0</v>
      </c>
      <c r="AD236">
        <v>0</v>
      </c>
      <c r="AE236">
        <v>28</v>
      </c>
      <c r="AF236">
        <v>0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0.02</v>
      </c>
      <c r="AU236" t="s">
        <v>3</v>
      </c>
      <c r="AV236">
        <v>0</v>
      </c>
      <c r="AW236">
        <v>2</v>
      </c>
      <c r="AX236">
        <v>25997101</v>
      </c>
      <c r="AY236">
        <v>1</v>
      </c>
      <c r="AZ236">
        <v>0</v>
      </c>
      <c r="BA236">
        <v>238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Y236*Source!I78</f>
        <v>9.0000000000000011E-3</v>
      </c>
      <c r="CY236">
        <f t="shared" si="39"/>
        <v>28</v>
      </c>
      <c r="CZ236">
        <f t="shared" si="40"/>
        <v>28</v>
      </c>
      <c r="DA236">
        <f t="shared" si="41"/>
        <v>1</v>
      </c>
      <c r="DB236">
        <f t="shared" si="34"/>
        <v>0.56000000000000005</v>
      </c>
      <c r="DC236">
        <f t="shared" si="35"/>
        <v>0</v>
      </c>
    </row>
    <row r="237" spans="1:107" x14ac:dyDescent="0.25">
      <c r="A237">
        <f>ROW(Source!A78)</f>
        <v>78</v>
      </c>
      <c r="B237">
        <v>25996508</v>
      </c>
      <c r="C237">
        <v>25997085</v>
      </c>
      <c r="D237">
        <v>23744444</v>
      </c>
      <c r="E237">
        <v>1</v>
      </c>
      <c r="F237">
        <v>1</v>
      </c>
      <c r="G237">
        <v>1</v>
      </c>
      <c r="H237">
        <v>3</v>
      </c>
      <c r="I237" t="s">
        <v>719</v>
      </c>
      <c r="J237" t="s">
        <v>720</v>
      </c>
      <c r="K237" t="s">
        <v>721</v>
      </c>
      <c r="L237">
        <v>1346</v>
      </c>
      <c r="N237">
        <v>1009</v>
      </c>
      <c r="O237" t="s">
        <v>155</v>
      </c>
      <c r="P237" t="s">
        <v>155</v>
      </c>
      <c r="Q237">
        <v>1</v>
      </c>
      <c r="W237">
        <v>0</v>
      </c>
      <c r="X237">
        <v>-1438201104</v>
      </c>
      <c r="Y237">
        <v>0.32</v>
      </c>
      <c r="AA237">
        <v>55.71</v>
      </c>
      <c r="AB237">
        <v>0</v>
      </c>
      <c r="AC237">
        <v>0</v>
      </c>
      <c r="AD237">
        <v>0</v>
      </c>
      <c r="AE237">
        <v>55.71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0.32</v>
      </c>
      <c r="AU237" t="s">
        <v>3</v>
      </c>
      <c r="AV237">
        <v>0</v>
      </c>
      <c r="AW237">
        <v>2</v>
      </c>
      <c r="AX237">
        <v>25997102</v>
      </c>
      <c r="AY237">
        <v>1</v>
      </c>
      <c r="AZ237">
        <v>0</v>
      </c>
      <c r="BA237">
        <v>239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Y237*Source!I78</f>
        <v>0.14400000000000002</v>
      </c>
      <c r="CY237">
        <f t="shared" si="39"/>
        <v>55.71</v>
      </c>
      <c r="CZ237">
        <f t="shared" si="40"/>
        <v>55.71</v>
      </c>
      <c r="DA237">
        <f t="shared" si="41"/>
        <v>1</v>
      </c>
      <c r="DB237">
        <f t="shared" si="34"/>
        <v>17.829999999999998</v>
      </c>
      <c r="DC237">
        <f t="shared" si="35"/>
        <v>0</v>
      </c>
    </row>
    <row r="238" spans="1:107" x14ac:dyDescent="0.25">
      <c r="A238">
        <f>ROW(Source!A78)</f>
        <v>78</v>
      </c>
      <c r="B238">
        <v>25996508</v>
      </c>
      <c r="C238">
        <v>25997085</v>
      </c>
      <c r="D238">
        <v>23796550</v>
      </c>
      <c r="E238">
        <v>1</v>
      </c>
      <c r="F238">
        <v>1</v>
      </c>
      <c r="G238">
        <v>1</v>
      </c>
      <c r="H238">
        <v>3</v>
      </c>
      <c r="I238" t="s">
        <v>729</v>
      </c>
      <c r="J238" t="s">
        <v>730</v>
      </c>
      <c r="K238" t="s">
        <v>731</v>
      </c>
      <c r="L238">
        <v>1354</v>
      </c>
      <c r="N238">
        <v>1010</v>
      </c>
      <c r="O238" t="s">
        <v>314</v>
      </c>
      <c r="P238" t="s">
        <v>314</v>
      </c>
      <c r="Q238">
        <v>1</v>
      </c>
      <c r="W238">
        <v>0</v>
      </c>
      <c r="X238">
        <v>-1574653785</v>
      </c>
      <c r="Y238">
        <v>5</v>
      </c>
      <c r="AA238">
        <v>1.4</v>
      </c>
      <c r="AB238">
        <v>0</v>
      </c>
      <c r="AC238">
        <v>0</v>
      </c>
      <c r="AD238">
        <v>0</v>
      </c>
      <c r="AE238">
        <v>1.4</v>
      </c>
      <c r="AF238">
        <v>0</v>
      </c>
      <c r="AG238">
        <v>0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5</v>
      </c>
      <c r="AU238" t="s">
        <v>3</v>
      </c>
      <c r="AV238">
        <v>0</v>
      </c>
      <c r="AW238">
        <v>2</v>
      </c>
      <c r="AX238">
        <v>25997103</v>
      </c>
      <c r="AY238">
        <v>1</v>
      </c>
      <c r="AZ238">
        <v>0</v>
      </c>
      <c r="BA238">
        <v>240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Y238*Source!I78</f>
        <v>2.25</v>
      </c>
      <c r="CY238">
        <f t="shared" si="39"/>
        <v>1.4</v>
      </c>
      <c r="CZ238">
        <f t="shared" si="40"/>
        <v>1.4</v>
      </c>
      <c r="DA238">
        <f t="shared" si="41"/>
        <v>1</v>
      </c>
      <c r="DB238">
        <f t="shared" si="34"/>
        <v>7</v>
      </c>
      <c r="DC238">
        <f t="shared" si="35"/>
        <v>0</v>
      </c>
    </row>
    <row r="239" spans="1:107" x14ac:dyDescent="0.25">
      <c r="A239">
        <f>ROW(Source!A78)</f>
        <v>78</v>
      </c>
      <c r="B239">
        <v>25996508</v>
      </c>
      <c r="C239">
        <v>25997085</v>
      </c>
      <c r="D239">
        <v>23803268</v>
      </c>
      <c r="E239">
        <v>1</v>
      </c>
      <c r="F239">
        <v>1</v>
      </c>
      <c r="G239">
        <v>1</v>
      </c>
      <c r="H239">
        <v>3</v>
      </c>
      <c r="I239" t="s">
        <v>732</v>
      </c>
      <c r="J239" t="s">
        <v>733</v>
      </c>
      <c r="K239" t="s">
        <v>734</v>
      </c>
      <c r="L239">
        <v>1356</v>
      </c>
      <c r="N239">
        <v>1010</v>
      </c>
      <c r="O239" t="s">
        <v>725</v>
      </c>
      <c r="P239" t="s">
        <v>725</v>
      </c>
      <c r="Q239">
        <v>1000</v>
      </c>
      <c r="W239">
        <v>0</v>
      </c>
      <c r="X239">
        <v>-1058998394</v>
      </c>
      <c r="Y239">
        <v>1.2200000000000001E-2</v>
      </c>
      <c r="AA239">
        <v>213.21</v>
      </c>
      <c r="AB239">
        <v>0</v>
      </c>
      <c r="AC239">
        <v>0</v>
      </c>
      <c r="AD239">
        <v>0</v>
      </c>
      <c r="AE239">
        <v>213.21</v>
      </c>
      <c r="AF239">
        <v>0</v>
      </c>
      <c r="AG239">
        <v>0</v>
      </c>
      <c r="AH239">
        <v>0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3</v>
      </c>
      <c r="AT239">
        <v>1.2200000000000001E-2</v>
      </c>
      <c r="AU239" t="s">
        <v>3</v>
      </c>
      <c r="AV239">
        <v>0</v>
      </c>
      <c r="AW239">
        <v>2</v>
      </c>
      <c r="AX239">
        <v>25997104</v>
      </c>
      <c r="AY239">
        <v>1</v>
      </c>
      <c r="AZ239">
        <v>0</v>
      </c>
      <c r="BA239">
        <v>241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Y239*Source!I78</f>
        <v>5.4900000000000001E-3</v>
      </c>
      <c r="CY239">
        <f t="shared" si="39"/>
        <v>213.21</v>
      </c>
      <c r="CZ239">
        <f t="shared" si="40"/>
        <v>213.21</v>
      </c>
      <c r="DA239">
        <f t="shared" si="41"/>
        <v>1</v>
      </c>
      <c r="DB239">
        <f t="shared" si="34"/>
        <v>2.6</v>
      </c>
      <c r="DC239">
        <f t="shared" si="35"/>
        <v>0</v>
      </c>
    </row>
    <row r="240" spans="1:107" x14ac:dyDescent="0.25">
      <c r="A240">
        <f>ROW(Source!A78)</f>
        <v>78</v>
      </c>
      <c r="B240">
        <v>25996508</v>
      </c>
      <c r="C240">
        <v>25997085</v>
      </c>
      <c r="D240">
        <v>23804222</v>
      </c>
      <c r="E240">
        <v>1</v>
      </c>
      <c r="F240">
        <v>1</v>
      </c>
      <c r="G240">
        <v>1</v>
      </c>
      <c r="H240">
        <v>3</v>
      </c>
      <c r="I240" t="s">
        <v>709</v>
      </c>
      <c r="J240" t="s">
        <v>710</v>
      </c>
      <c r="K240" t="s">
        <v>711</v>
      </c>
      <c r="L240">
        <v>1374</v>
      </c>
      <c r="N240">
        <v>1013</v>
      </c>
      <c r="O240" t="s">
        <v>712</v>
      </c>
      <c r="P240" t="s">
        <v>712</v>
      </c>
      <c r="Q240">
        <v>1</v>
      </c>
      <c r="W240">
        <v>0</v>
      </c>
      <c r="X240">
        <v>-766620318</v>
      </c>
      <c r="Y240">
        <v>1.18</v>
      </c>
      <c r="AA240">
        <v>1</v>
      </c>
      <c r="AB240">
        <v>0</v>
      </c>
      <c r="AC240">
        <v>0</v>
      </c>
      <c r="AD240">
        <v>0</v>
      </c>
      <c r="AE240">
        <v>1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1.18</v>
      </c>
      <c r="AU240" t="s">
        <v>3</v>
      </c>
      <c r="AV240">
        <v>0</v>
      </c>
      <c r="AW240">
        <v>2</v>
      </c>
      <c r="AX240">
        <v>25997105</v>
      </c>
      <c r="AY240">
        <v>1</v>
      </c>
      <c r="AZ240">
        <v>0</v>
      </c>
      <c r="BA240">
        <v>242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Y240*Source!I78</f>
        <v>0.53100000000000003</v>
      </c>
      <c r="CY240">
        <f t="shared" si="39"/>
        <v>1</v>
      </c>
      <c r="CZ240">
        <f t="shared" si="40"/>
        <v>1</v>
      </c>
      <c r="DA240">
        <f t="shared" si="41"/>
        <v>1</v>
      </c>
      <c r="DB240">
        <f t="shared" si="34"/>
        <v>1.18</v>
      </c>
      <c r="DC240">
        <f t="shared" si="35"/>
        <v>0</v>
      </c>
    </row>
    <row r="241" spans="1:107" x14ac:dyDescent="0.25">
      <c r="A241">
        <f>ROW(Source!A79)</f>
        <v>79</v>
      </c>
      <c r="B241">
        <v>25996508</v>
      </c>
      <c r="C241">
        <v>25997106</v>
      </c>
      <c r="D241">
        <v>21478783</v>
      </c>
      <c r="E241">
        <v>1</v>
      </c>
      <c r="F241">
        <v>1</v>
      </c>
      <c r="G241">
        <v>1</v>
      </c>
      <c r="H241">
        <v>1</v>
      </c>
      <c r="I241" t="s">
        <v>698</v>
      </c>
      <c r="J241" t="s">
        <v>3</v>
      </c>
      <c r="K241" t="s">
        <v>699</v>
      </c>
      <c r="L241">
        <v>1369</v>
      </c>
      <c r="N241">
        <v>1013</v>
      </c>
      <c r="O241" t="s">
        <v>457</v>
      </c>
      <c r="P241" t="s">
        <v>457</v>
      </c>
      <c r="Q241">
        <v>1</v>
      </c>
      <c r="W241">
        <v>0</v>
      </c>
      <c r="X241">
        <v>2061294548</v>
      </c>
      <c r="Y241">
        <v>4.49</v>
      </c>
      <c r="AA241">
        <v>0</v>
      </c>
      <c r="AB241">
        <v>0</v>
      </c>
      <c r="AC241">
        <v>0</v>
      </c>
      <c r="AD241">
        <v>9.4</v>
      </c>
      <c r="AE241">
        <v>0</v>
      </c>
      <c r="AF241">
        <v>0</v>
      </c>
      <c r="AG241">
        <v>0</v>
      </c>
      <c r="AH241">
        <v>9.4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3</v>
      </c>
      <c r="AT241">
        <v>4.49</v>
      </c>
      <c r="AU241" t="s">
        <v>3</v>
      </c>
      <c r="AV241">
        <v>1</v>
      </c>
      <c r="AW241">
        <v>2</v>
      </c>
      <c r="AX241">
        <v>25997116</v>
      </c>
      <c r="AY241">
        <v>1</v>
      </c>
      <c r="AZ241">
        <v>0</v>
      </c>
      <c r="BA241">
        <v>243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Y241*Source!I79</f>
        <v>3.5920000000000005</v>
      </c>
      <c r="CY241">
        <f>AD241</f>
        <v>9.4</v>
      </c>
      <c r="CZ241">
        <f>AH241</f>
        <v>9.4</v>
      </c>
      <c r="DA241">
        <f>AL241</f>
        <v>1</v>
      </c>
      <c r="DB241">
        <f t="shared" si="34"/>
        <v>42.21</v>
      </c>
      <c r="DC241">
        <f t="shared" si="35"/>
        <v>0</v>
      </c>
    </row>
    <row r="242" spans="1:107" x14ac:dyDescent="0.25">
      <c r="A242">
        <f>ROW(Source!A79)</f>
        <v>79</v>
      </c>
      <c r="B242">
        <v>25996508</v>
      </c>
      <c r="C242">
        <v>25997106</v>
      </c>
      <c r="D242">
        <v>121548</v>
      </c>
      <c r="E242">
        <v>1</v>
      </c>
      <c r="F242">
        <v>1</v>
      </c>
      <c r="G242">
        <v>1</v>
      </c>
      <c r="H242">
        <v>1</v>
      </c>
      <c r="I242" t="s">
        <v>29</v>
      </c>
      <c r="J242" t="s">
        <v>3</v>
      </c>
      <c r="K242" t="s">
        <v>458</v>
      </c>
      <c r="L242">
        <v>608254</v>
      </c>
      <c r="N242">
        <v>1013</v>
      </c>
      <c r="O242" t="s">
        <v>459</v>
      </c>
      <c r="P242" t="s">
        <v>459</v>
      </c>
      <c r="Q242">
        <v>1</v>
      </c>
      <c r="W242">
        <v>0</v>
      </c>
      <c r="X242">
        <v>-185737400</v>
      </c>
      <c r="Y242">
        <v>0.06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</v>
      </c>
      <c r="AT242">
        <v>0.06</v>
      </c>
      <c r="AU242" t="s">
        <v>3</v>
      </c>
      <c r="AV242">
        <v>2</v>
      </c>
      <c r="AW242">
        <v>2</v>
      </c>
      <c r="AX242">
        <v>25997117</v>
      </c>
      <c r="AY242">
        <v>1</v>
      </c>
      <c r="AZ242">
        <v>0</v>
      </c>
      <c r="BA242">
        <v>244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Y242*Source!I79</f>
        <v>4.8000000000000001E-2</v>
      </c>
      <c r="CY242">
        <f>AD242</f>
        <v>0</v>
      </c>
      <c r="CZ242">
        <f>AH242</f>
        <v>0</v>
      </c>
      <c r="DA242">
        <f>AL242</f>
        <v>1</v>
      </c>
      <c r="DB242">
        <f t="shared" si="34"/>
        <v>0</v>
      </c>
      <c r="DC242">
        <f t="shared" si="35"/>
        <v>0</v>
      </c>
    </row>
    <row r="243" spans="1:107" x14ac:dyDescent="0.25">
      <c r="A243">
        <f>ROW(Source!A79)</f>
        <v>79</v>
      </c>
      <c r="B243">
        <v>25996508</v>
      </c>
      <c r="C243">
        <v>25997106</v>
      </c>
      <c r="D243">
        <v>23738555</v>
      </c>
      <c r="E243">
        <v>1</v>
      </c>
      <c r="F243">
        <v>1</v>
      </c>
      <c r="G243">
        <v>1</v>
      </c>
      <c r="H243">
        <v>2</v>
      </c>
      <c r="I243" t="s">
        <v>700</v>
      </c>
      <c r="J243" t="s">
        <v>701</v>
      </c>
      <c r="K243" t="s">
        <v>702</v>
      </c>
      <c r="L243">
        <v>1368</v>
      </c>
      <c r="N243">
        <v>1011</v>
      </c>
      <c r="O243" t="s">
        <v>463</v>
      </c>
      <c r="P243" t="s">
        <v>463</v>
      </c>
      <c r="Q243">
        <v>1</v>
      </c>
      <c r="W243">
        <v>0</v>
      </c>
      <c r="X243">
        <v>1805806118</v>
      </c>
      <c r="Y243">
        <v>0.06</v>
      </c>
      <c r="AA243">
        <v>0</v>
      </c>
      <c r="AB243">
        <v>105.72</v>
      </c>
      <c r="AC243">
        <v>13.5</v>
      </c>
      <c r="AD243">
        <v>0</v>
      </c>
      <c r="AE243">
        <v>0</v>
      </c>
      <c r="AF243">
        <v>105.72</v>
      </c>
      <c r="AG243">
        <v>13.5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3</v>
      </c>
      <c r="AT243">
        <v>0.06</v>
      </c>
      <c r="AU243" t="s">
        <v>3</v>
      </c>
      <c r="AV243">
        <v>0</v>
      </c>
      <c r="AW243">
        <v>2</v>
      </c>
      <c r="AX243">
        <v>25997118</v>
      </c>
      <c r="AY243">
        <v>1</v>
      </c>
      <c r="AZ243">
        <v>0</v>
      </c>
      <c r="BA243">
        <v>245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Y243*Source!I79</f>
        <v>4.8000000000000001E-2</v>
      </c>
      <c r="CY243">
        <f>AB243</f>
        <v>105.72</v>
      </c>
      <c r="CZ243">
        <f>AF243</f>
        <v>105.72</v>
      </c>
      <c r="DA243">
        <f>AJ243</f>
        <v>1</v>
      </c>
      <c r="DB243">
        <f t="shared" si="34"/>
        <v>6.34</v>
      </c>
      <c r="DC243">
        <f t="shared" si="35"/>
        <v>0.81</v>
      </c>
    </row>
    <row r="244" spans="1:107" x14ac:dyDescent="0.25">
      <c r="A244">
        <f>ROW(Source!A79)</f>
        <v>79</v>
      </c>
      <c r="B244">
        <v>25996508</v>
      </c>
      <c r="C244">
        <v>25997106</v>
      </c>
      <c r="D244">
        <v>23740408</v>
      </c>
      <c r="E244">
        <v>1</v>
      </c>
      <c r="F244">
        <v>1</v>
      </c>
      <c r="G244">
        <v>1</v>
      </c>
      <c r="H244">
        <v>2</v>
      </c>
      <c r="I244" t="s">
        <v>495</v>
      </c>
      <c r="J244" t="s">
        <v>496</v>
      </c>
      <c r="K244" t="s">
        <v>497</v>
      </c>
      <c r="L244">
        <v>1368</v>
      </c>
      <c r="N244">
        <v>1011</v>
      </c>
      <c r="O244" t="s">
        <v>463</v>
      </c>
      <c r="P244" t="s">
        <v>463</v>
      </c>
      <c r="Q244">
        <v>1</v>
      </c>
      <c r="W244">
        <v>0</v>
      </c>
      <c r="X244">
        <v>-663750327</v>
      </c>
      <c r="Y244">
        <v>0.06</v>
      </c>
      <c r="AA244">
        <v>0</v>
      </c>
      <c r="AB244">
        <v>86.95</v>
      </c>
      <c r="AC244">
        <v>0</v>
      </c>
      <c r="AD244">
        <v>0</v>
      </c>
      <c r="AE244">
        <v>0</v>
      </c>
      <c r="AF244">
        <v>86.95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3</v>
      </c>
      <c r="AT244">
        <v>0.06</v>
      </c>
      <c r="AU244" t="s">
        <v>3</v>
      </c>
      <c r="AV244">
        <v>0</v>
      </c>
      <c r="AW244">
        <v>2</v>
      </c>
      <c r="AX244">
        <v>25997119</v>
      </c>
      <c r="AY244">
        <v>1</v>
      </c>
      <c r="AZ244">
        <v>0</v>
      </c>
      <c r="BA244">
        <v>246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Y244*Source!I79</f>
        <v>4.8000000000000001E-2</v>
      </c>
      <c r="CY244">
        <f>AB244</f>
        <v>86.95</v>
      </c>
      <c r="CZ244">
        <f>AF244</f>
        <v>86.95</v>
      </c>
      <c r="DA244">
        <f>AJ244</f>
        <v>1</v>
      </c>
      <c r="DB244">
        <f t="shared" si="34"/>
        <v>5.22</v>
      </c>
      <c r="DC244">
        <f t="shared" si="35"/>
        <v>0</v>
      </c>
    </row>
    <row r="245" spans="1:107" x14ac:dyDescent="0.25">
      <c r="A245">
        <f>ROW(Source!A79)</f>
        <v>79</v>
      </c>
      <c r="B245">
        <v>25996508</v>
      </c>
      <c r="C245">
        <v>25997106</v>
      </c>
      <c r="D245">
        <v>23741988</v>
      </c>
      <c r="E245">
        <v>1</v>
      </c>
      <c r="F245">
        <v>1</v>
      </c>
      <c r="G245">
        <v>1</v>
      </c>
      <c r="H245">
        <v>3</v>
      </c>
      <c r="I245" t="s">
        <v>713</v>
      </c>
      <c r="J245" t="s">
        <v>714</v>
      </c>
      <c r="K245" t="s">
        <v>715</v>
      </c>
      <c r="L245">
        <v>1348</v>
      </c>
      <c r="N245">
        <v>1009</v>
      </c>
      <c r="O245" t="s">
        <v>24</v>
      </c>
      <c r="P245" t="s">
        <v>24</v>
      </c>
      <c r="Q245">
        <v>1000</v>
      </c>
      <c r="W245">
        <v>0</v>
      </c>
      <c r="X245">
        <v>-355730412</v>
      </c>
      <c r="Y245">
        <v>1.16E-3</v>
      </c>
      <c r="AA245">
        <v>1624.15</v>
      </c>
      <c r="AB245">
        <v>0</v>
      </c>
      <c r="AC245">
        <v>0</v>
      </c>
      <c r="AD245">
        <v>0</v>
      </c>
      <c r="AE245">
        <v>1624.15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3</v>
      </c>
      <c r="AT245">
        <v>1.16E-3</v>
      </c>
      <c r="AU245" t="s">
        <v>3</v>
      </c>
      <c r="AV245">
        <v>0</v>
      </c>
      <c r="AW245">
        <v>2</v>
      </c>
      <c r="AX245">
        <v>25997120</v>
      </c>
      <c r="AY245">
        <v>1</v>
      </c>
      <c r="AZ245">
        <v>0</v>
      </c>
      <c r="BA245">
        <v>247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Y245*Source!I79</f>
        <v>9.2800000000000001E-4</v>
      </c>
      <c r="CY245">
        <f>AA245</f>
        <v>1624.15</v>
      </c>
      <c r="CZ245">
        <f>AE245</f>
        <v>1624.15</v>
      </c>
      <c r="DA245">
        <f>AI245</f>
        <v>1</v>
      </c>
      <c r="DB245">
        <f t="shared" ref="DB245:DB277" si="42">ROUND(ROUND(AT245*CZ245,2),2)</f>
        <v>1.88</v>
      </c>
      <c r="DC245">
        <f t="shared" ref="DC245:DC277" si="43">ROUND(ROUND(AT245*AG245,2),2)</f>
        <v>0</v>
      </c>
    </row>
    <row r="246" spans="1:107" x14ac:dyDescent="0.25">
      <c r="A246">
        <f>ROW(Source!A79)</f>
        <v>79</v>
      </c>
      <c r="B246">
        <v>25996508</v>
      </c>
      <c r="C246">
        <v>25997106</v>
      </c>
      <c r="D246">
        <v>23744011</v>
      </c>
      <c r="E246">
        <v>1</v>
      </c>
      <c r="F246">
        <v>1</v>
      </c>
      <c r="G246">
        <v>1</v>
      </c>
      <c r="H246">
        <v>3</v>
      </c>
      <c r="I246" t="s">
        <v>716</v>
      </c>
      <c r="J246" t="s">
        <v>717</v>
      </c>
      <c r="K246" t="s">
        <v>718</v>
      </c>
      <c r="L246">
        <v>1346</v>
      </c>
      <c r="N246">
        <v>1009</v>
      </c>
      <c r="O246" t="s">
        <v>155</v>
      </c>
      <c r="P246" t="s">
        <v>155</v>
      </c>
      <c r="Q246">
        <v>1</v>
      </c>
      <c r="W246">
        <v>0</v>
      </c>
      <c r="X246">
        <v>-1783383286</v>
      </c>
      <c r="Y246">
        <v>0.02</v>
      </c>
      <c r="AA246">
        <v>28</v>
      </c>
      <c r="AB246">
        <v>0</v>
      </c>
      <c r="AC246">
        <v>0</v>
      </c>
      <c r="AD246">
        <v>0</v>
      </c>
      <c r="AE246">
        <v>28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</v>
      </c>
      <c r="AT246">
        <v>0.02</v>
      </c>
      <c r="AU246" t="s">
        <v>3</v>
      </c>
      <c r="AV246">
        <v>0</v>
      </c>
      <c r="AW246">
        <v>2</v>
      </c>
      <c r="AX246">
        <v>25997121</v>
      </c>
      <c r="AY246">
        <v>1</v>
      </c>
      <c r="AZ246">
        <v>0</v>
      </c>
      <c r="BA246">
        <v>248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Y246*Source!I79</f>
        <v>1.6E-2</v>
      </c>
      <c r="CY246">
        <f>AA246</f>
        <v>28</v>
      </c>
      <c r="CZ246">
        <f>AE246</f>
        <v>28</v>
      </c>
      <c r="DA246">
        <f>AI246</f>
        <v>1</v>
      </c>
      <c r="DB246">
        <f t="shared" si="42"/>
        <v>0.56000000000000005</v>
      </c>
      <c r="DC246">
        <f t="shared" si="43"/>
        <v>0</v>
      </c>
    </row>
    <row r="247" spans="1:107" x14ac:dyDescent="0.25">
      <c r="A247">
        <f>ROW(Source!A79)</f>
        <v>79</v>
      </c>
      <c r="B247">
        <v>25996508</v>
      </c>
      <c r="C247">
        <v>25997106</v>
      </c>
      <c r="D247">
        <v>23744444</v>
      </c>
      <c r="E247">
        <v>1</v>
      </c>
      <c r="F247">
        <v>1</v>
      </c>
      <c r="G247">
        <v>1</v>
      </c>
      <c r="H247">
        <v>3</v>
      </c>
      <c r="I247" t="s">
        <v>719</v>
      </c>
      <c r="J247" t="s">
        <v>720</v>
      </c>
      <c r="K247" t="s">
        <v>721</v>
      </c>
      <c r="L247">
        <v>1346</v>
      </c>
      <c r="N247">
        <v>1009</v>
      </c>
      <c r="O247" t="s">
        <v>155</v>
      </c>
      <c r="P247" t="s">
        <v>155</v>
      </c>
      <c r="Q247">
        <v>1</v>
      </c>
      <c r="W247">
        <v>0</v>
      </c>
      <c r="X247">
        <v>-1438201104</v>
      </c>
      <c r="Y247">
        <v>0.32</v>
      </c>
      <c r="AA247">
        <v>55.71</v>
      </c>
      <c r="AB247">
        <v>0</v>
      </c>
      <c r="AC247">
        <v>0</v>
      </c>
      <c r="AD247">
        <v>0</v>
      </c>
      <c r="AE247">
        <v>55.71</v>
      </c>
      <c r="AF247">
        <v>0</v>
      </c>
      <c r="AG247">
        <v>0</v>
      </c>
      <c r="AH247">
        <v>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0.32</v>
      </c>
      <c r="AU247" t="s">
        <v>3</v>
      </c>
      <c r="AV247">
        <v>0</v>
      </c>
      <c r="AW247">
        <v>2</v>
      </c>
      <c r="AX247">
        <v>25997122</v>
      </c>
      <c r="AY247">
        <v>1</v>
      </c>
      <c r="AZ247">
        <v>0</v>
      </c>
      <c r="BA247">
        <v>249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Y247*Source!I79</f>
        <v>0.25600000000000001</v>
      </c>
      <c r="CY247">
        <f>AA247</f>
        <v>55.71</v>
      </c>
      <c r="CZ247">
        <f>AE247</f>
        <v>55.71</v>
      </c>
      <c r="DA247">
        <f>AI247</f>
        <v>1</v>
      </c>
      <c r="DB247">
        <f t="shared" si="42"/>
        <v>17.829999999999998</v>
      </c>
      <c r="DC247">
        <f t="shared" si="43"/>
        <v>0</v>
      </c>
    </row>
    <row r="248" spans="1:107" x14ac:dyDescent="0.25">
      <c r="A248">
        <f>ROW(Source!A79)</f>
        <v>79</v>
      </c>
      <c r="B248">
        <v>25996508</v>
      </c>
      <c r="C248">
        <v>25997106</v>
      </c>
      <c r="D248">
        <v>23803269</v>
      </c>
      <c r="E248">
        <v>1</v>
      </c>
      <c r="F248">
        <v>1</v>
      </c>
      <c r="G248">
        <v>1</v>
      </c>
      <c r="H248">
        <v>3</v>
      </c>
      <c r="I248" t="s">
        <v>735</v>
      </c>
      <c r="J248" t="s">
        <v>736</v>
      </c>
      <c r="K248" t="s">
        <v>737</v>
      </c>
      <c r="L248">
        <v>1356</v>
      </c>
      <c r="N248">
        <v>1010</v>
      </c>
      <c r="O248" t="s">
        <v>725</v>
      </c>
      <c r="P248" t="s">
        <v>725</v>
      </c>
      <c r="Q248">
        <v>1000</v>
      </c>
      <c r="W248">
        <v>0</v>
      </c>
      <c r="X248">
        <v>-1666739806</v>
      </c>
      <c r="Y248">
        <v>1.2200000000000001E-2</v>
      </c>
      <c r="AA248">
        <v>215.28</v>
      </c>
      <c r="AB248">
        <v>0</v>
      </c>
      <c r="AC248">
        <v>0</v>
      </c>
      <c r="AD248">
        <v>0</v>
      </c>
      <c r="AE248">
        <v>215.28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1.2200000000000001E-2</v>
      </c>
      <c r="AU248" t="s">
        <v>3</v>
      </c>
      <c r="AV248">
        <v>0</v>
      </c>
      <c r="AW248">
        <v>2</v>
      </c>
      <c r="AX248">
        <v>25997123</v>
      </c>
      <c r="AY248">
        <v>1</v>
      </c>
      <c r="AZ248">
        <v>0</v>
      </c>
      <c r="BA248">
        <v>250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Y248*Source!I79</f>
        <v>9.7600000000000013E-3</v>
      </c>
      <c r="CY248">
        <f>AA248</f>
        <v>215.28</v>
      </c>
      <c r="CZ248">
        <f>AE248</f>
        <v>215.28</v>
      </c>
      <c r="DA248">
        <f>AI248</f>
        <v>1</v>
      </c>
      <c r="DB248">
        <f t="shared" si="42"/>
        <v>2.63</v>
      </c>
      <c r="DC248">
        <f t="shared" si="43"/>
        <v>0</v>
      </c>
    </row>
    <row r="249" spans="1:107" x14ac:dyDescent="0.25">
      <c r="A249">
        <f>ROW(Source!A79)</f>
        <v>79</v>
      </c>
      <c r="B249">
        <v>25996508</v>
      </c>
      <c r="C249">
        <v>25997106</v>
      </c>
      <c r="D249">
        <v>23804222</v>
      </c>
      <c r="E249">
        <v>1</v>
      </c>
      <c r="F249">
        <v>1</v>
      </c>
      <c r="G249">
        <v>1</v>
      </c>
      <c r="H249">
        <v>3</v>
      </c>
      <c r="I249" t="s">
        <v>709</v>
      </c>
      <c r="J249" t="s">
        <v>710</v>
      </c>
      <c r="K249" t="s">
        <v>711</v>
      </c>
      <c r="L249">
        <v>1374</v>
      </c>
      <c r="N249">
        <v>1013</v>
      </c>
      <c r="O249" t="s">
        <v>712</v>
      </c>
      <c r="P249" t="s">
        <v>712</v>
      </c>
      <c r="Q249">
        <v>1</v>
      </c>
      <c r="W249">
        <v>0</v>
      </c>
      <c r="X249">
        <v>-766620318</v>
      </c>
      <c r="Y249">
        <v>0.84</v>
      </c>
      <c r="AA249">
        <v>1</v>
      </c>
      <c r="AB249">
        <v>0</v>
      </c>
      <c r="AC249">
        <v>0</v>
      </c>
      <c r="AD249">
        <v>0</v>
      </c>
      <c r="AE249">
        <v>1</v>
      </c>
      <c r="AF249">
        <v>0</v>
      </c>
      <c r="AG249">
        <v>0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0.84</v>
      </c>
      <c r="AU249" t="s">
        <v>3</v>
      </c>
      <c r="AV249">
        <v>0</v>
      </c>
      <c r="AW249">
        <v>2</v>
      </c>
      <c r="AX249">
        <v>25997124</v>
      </c>
      <c r="AY249">
        <v>1</v>
      </c>
      <c r="AZ249">
        <v>0</v>
      </c>
      <c r="BA249">
        <v>251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Y249*Source!I79</f>
        <v>0.67200000000000004</v>
      </c>
      <c r="CY249">
        <f>AA249</f>
        <v>1</v>
      </c>
      <c r="CZ249">
        <f>AE249</f>
        <v>1</v>
      </c>
      <c r="DA249">
        <f>AI249</f>
        <v>1</v>
      </c>
      <c r="DB249">
        <f t="shared" si="42"/>
        <v>0.84</v>
      </c>
      <c r="DC249">
        <f t="shared" si="43"/>
        <v>0</v>
      </c>
    </row>
    <row r="250" spans="1:107" x14ac:dyDescent="0.25">
      <c r="A250">
        <f>ROW(Source!A80)</f>
        <v>80</v>
      </c>
      <c r="B250">
        <v>25996508</v>
      </c>
      <c r="C250">
        <v>25997125</v>
      </c>
      <c r="D250">
        <v>21487473</v>
      </c>
      <c r="E250">
        <v>1</v>
      </c>
      <c r="F250">
        <v>1</v>
      </c>
      <c r="G250">
        <v>1</v>
      </c>
      <c r="H250">
        <v>1</v>
      </c>
      <c r="I250" t="s">
        <v>738</v>
      </c>
      <c r="J250" t="s">
        <v>3</v>
      </c>
      <c r="K250" t="s">
        <v>739</v>
      </c>
      <c r="L250">
        <v>1369</v>
      </c>
      <c r="N250">
        <v>1013</v>
      </c>
      <c r="O250" t="s">
        <v>457</v>
      </c>
      <c r="P250" t="s">
        <v>457</v>
      </c>
      <c r="Q250">
        <v>1</v>
      </c>
      <c r="W250">
        <v>0</v>
      </c>
      <c r="X250">
        <v>-1689348998</v>
      </c>
      <c r="Y250">
        <v>30.48</v>
      </c>
      <c r="AA250">
        <v>0</v>
      </c>
      <c r="AB250">
        <v>0</v>
      </c>
      <c r="AC250">
        <v>0</v>
      </c>
      <c r="AD250">
        <v>9.92</v>
      </c>
      <c r="AE250">
        <v>0</v>
      </c>
      <c r="AF250">
        <v>0</v>
      </c>
      <c r="AG250">
        <v>0</v>
      </c>
      <c r="AH250">
        <v>9.92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30.48</v>
      </c>
      <c r="AU250" t="s">
        <v>3</v>
      </c>
      <c r="AV250">
        <v>1</v>
      </c>
      <c r="AW250">
        <v>2</v>
      </c>
      <c r="AX250">
        <v>25997135</v>
      </c>
      <c r="AY250">
        <v>1</v>
      </c>
      <c r="AZ250">
        <v>0</v>
      </c>
      <c r="BA250">
        <v>252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Y250*Source!I80</f>
        <v>3.6576</v>
      </c>
      <c r="CY250">
        <f>AD250</f>
        <v>9.92</v>
      </c>
      <c r="CZ250">
        <f>AH250</f>
        <v>9.92</v>
      </c>
      <c r="DA250">
        <f>AL250</f>
        <v>1</v>
      </c>
      <c r="DB250">
        <f t="shared" si="42"/>
        <v>302.36</v>
      </c>
      <c r="DC250">
        <f t="shared" si="43"/>
        <v>0</v>
      </c>
    </row>
    <row r="251" spans="1:107" x14ac:dyDescent="0.25">
      <c r="A251">
        <f>ROW(Source!A80)</f>
        <v>80</v>
      </c>
      <c r="B251">
        <v>25996508</v>
      </c>
      <c r="C251">
        <v>25997125</v>
      </c>
      <c r="D251">
        <v>121548</v>
      </c>
      <c r="E251">
        <v>1</v>
      </c>
      <c r="F251">
        <v>1</v>
      </c>
      <c r="G251">
        <v>1</v>
      </c>
      <c r="H251">
        <v>1</v>
      </c>
      <c r="I251" t="s">
        <v>29</v>
      </c>
      <c r="J251" t="s">
        <v>3</v>
      </c>
      <c r="K251" t="s">
        <v>458</v>
      </c>
      <c r="L251">
        <v>608254</v>
      </c>
      <c r="N251">
        <v>1013</v>
      </c>
      <c r="O251" t="s">
        <v>459</v>
      </c>
      <c r="P251" t="s">
        <v>459</v>
      </c>
      <c r="Q251">
        <v>1</v>
      </c>
      <c r="W251">
        <v>0</v>
      </c>
      <c r="X251">
        <v>-185737400</v>
      </c>
      <c r="Y251">
        <v>0.03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3</v>
      </c>
      <c r="AT251">
        <v>0.03</v>
      </c>
      <c r="AU251" t="s">
        <v>3</v>
      </c>
      <c r="AV251">
        <v>2</v>
      </c>
      <c r="AW251">
        <v>2</v>
      </c>
      <c r="AX251">
        <v>25997136</v>
      </c>
      <c r="AY251">
        <v>1</v>
      </c>
      <c r="AZ251">
        <v>0</v>
      </c>
      <c r="BA251">
        <v>253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Y251*Source!I80</f>
        <v>3.5999999999999999E-3</v>
      </c>
      <c r="CY251">
        <f>AD251</f>
        <v>0</v>
      </c>
      <c r="CZ251">
        <f>AH251</f>
        <v>0</v>
      </c>
      <c r="DA251">
        <f>AL251</f>
        <v>1</v>
      </c>
      <c r="DB251">
        <f t="shared" si="42"/>
        <v>0</v>
      </c>
      <c r="DC251">
        <f t="shared" si="43"/>
        <v>0</v>
      </c>
    </row>
    <row r="252" spans="1:107" x14ac:dyDescent="0.25">
      <c r="A252">
        <f>ROW(Source!A80)</f>
        <v>80</v>
      </c>
      <c r="B252">
        <v>25996508</v>
      </c>
      <c r="C252">
        <v>25997125</v>
      </c>
      <c r="D252">
        <v>23738555</v>
      </c>
      <c r="E252">
        <v>1</v>
      </c>
      <c r="F252">
        <v>1</v>
      </c>
      <c r="G252">
        <v>1</v>
      </c>
      <c r="H252">
        <v>2</v>
      </c>
      <c r="I252" t="s">
        <v>700</v>
      </c>
      <c r="J252" t="s">
        <v>701</v>
      </c>
      <c r="K252" t="s">
        <v>702</v>
      </c>
      <c r="L252">
        <v>1368</v>
      </c>
      <c r="N252">
        <v>1011</v>
      </c>
      <c r="O252" t="s">
        <v>463</v>
      </c>
      <c r="P252" t="s">
        <v>463</v>
      </c>
      <c r="Q252">
        <v>1</v>
      </c>
      <c r="W252">
        <v>0</v>
      </c>
      <c r="X252">
        <v>1805806118</v>
      </c>
      <c r="Y252">
        <v>0.03</v>
      </c>
      <c r="AA252">
        <v>0</v>
      </c>
      <c r="AB252">
        <v>105.72</v>
      </c>
      <c r="AC252">
        <v>13.5</v>
      </c>
      <c r="AD252">
        <v>0</v>
      </c>
      <c r="AE252">
        <v>0</v>
      </c>
      <c r="AF252">
        <v>105.72</v>
      </c>
      <c r="AG252">
        <v>13.5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3</v>
      </c>
      <c r="AT252">
        <v>0.03</v>
      </c>
      <c r="AU252" t="s">
        <v>3</v>
      </c>
      <c r="AV252">
        <v>0</v>
      </c>
      <c r="AW252">
        <v>2</v>
      </c>
      <c r="AX252">
        <v>25997137</v>
      </c>
      <c r="AY252">
        <v>1</v>
      </c>
      <c r="AZ252">
        <v>0</v>
      </c>
      <c r="BA252">
        <v>254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Y252*Source!I80</f>
        <v>3.5999999999999999E-3</v>
      </c>
      <c r="CY252">
        <f>AB252</f>
        <v>105.72</v>
      </c>
      <c r="CZ252">
        <f>AF252</f>
        <v>105.72</v>
      </c>
      <c r="DA252">
        <f>AJ252</f>
        <v>1</v>
      </c>
      <c r="DB252">
        <f t="shared" si="42"/>
        <v>3.17</v>
      </c>
      <c r="DC252">
        <f t="shared" si="43"/>
        <v>0.41</v>
      </c>
    </row>
    <row r="253" spans="1:107" x14ac:dyDescent="0.25">
      <c r="A253">
        <f>ROW(Source!A80)</f>
        <v>80</v>
      </c>
      <c r="B253">
        <v>25996508</v>
      </c>
      <c r="C253">
        <v>25997125</v>
      </c>
      <c r="D253">
        <v>23740408</v>
      </c>
      <c r="E253">
        <v>1</v>
      </c>
      <c r="F253">
        <v>1</v>
      </c>
      <c r="G253">
        <v>1</v>
      </c>
      <c r="H253">
        <v>2</v>
      </c>
      <c r="I253" t="s">
        <v>495</v>
      </c>
      <c r="J253" t="s">
        <v>496</v>
      </c>
      <c r="K253" t="s">
        <v>497</v>
      </c>
      <c r="L253">
        <v>1368</v>
      </c>
      <c r="N253">
        <v>1011</v>
      </c>
      <c r="O253" t="s">
        <v>463</v>
      </c>
      <c r="P253" t="s">
        <v>463</v>
      </c>
      <c r="Q253">
        <v>1</v>
      </c>
      <c r="W253">
        <v>0</v>
      </c>
      <c r="X253">
        <v>-663750327</v>
      </c>
      <c r="Y253">
        <v>0.02</v>
      </c>
      <c r="AA253">
        <v>0</v>
      </c>
      <c r="AB253">
        <v>86.95</v>
      </c>
      <c r="AC253">
        <v>0</v>
      </c>
      <c r="AD253">
        <v>0</v>
      </c>
      <c r="AE253">
        <v>0</v>
      </c>
      <c r="AF253">
        <v>86.95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0.02</v>
      </c>
      <c r="AU253" t="s">
        <v>3</v>
      </c>
      <c r="AV253">
        <v>0</v>
      </c>
      <c r="AW253">
        <v>2</v>
      </c>
      <c r="AX253">
        <v>25997138</v>
      </c>
      <c r="AY253">
        <v>1</v>
      </c>
      <c r="AZ253">
        <v>0</v>
      </c>
      <c r="BA253">
        <v>255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Y253*Source!I80</f>
        <v>2.3999999999999998E-3</v>
      </c>
      <c r="CY253">
        <f>AB253</f>
        <v>86.95</v>
      </c>
      <c r="CZ253">
        <f>AF253</f>
        <v>86.95</v>
      </c>
      <c r="DA253">
        <f>AJ253</f>
        <v>1</v>
      </c>
      <c r="DB253">
        <f t="shared" si="42"/>
        <v>1.74</v>
      </c>
      <c r="DC253">
        <f t="shared" si="43"/>
        <v>0</v>
      </c>
    </row>
    <row r="254" spans="1:107" x14ac:dyDescent="0.25">
      <c r="A254">
        <f>ROW(Source!A80)</f>
        <v>80</v>
      </c>
      <c r="B254">
        <v>25996508</v>
      </c>
      <c r="C254">
        <v>25997125</v>
      </c>
      <c r="D254">
        <v>23747723</v>
      </c>
      <c r="E254">
        <v>1</v>
      </c>
      <c r="F254">
        <v>1</v>
      </c>
      <c r="G254">
        <v>1</v>
      </c>
      <c r="H254">
        <v>3</v>
      </c>
      <c r="I254" t="s">
        <v>740</v>
      </c>
      <c r="J254" t="s">
        <v>741</v>
      </c>
      <c r="K254" t="s">
        <v>637</v>
      </c>
      <c r="L254">
        <v>1346</v>
      </c>
      <c r="N254">
        <v>1009</v>
      </c>
      <c r="O254" t="s">
        <v>155</v>
      </c>
      <c r="P254" t="s">
        <v>155</v>
      </c>
      <c r="Q254">
        <v>1</v>
      </c>
      <c r="W254">
        <v>0</v>
      </c>
      <c r="X254">
        <v>1099974664</v>
      </c>
      <c r="Y254">
        <v>1.5</v>
      </c>
      <c r="AA254">
        <v>9.65</v>
      </c>
      <c r="AB254">
        <v>0</v>
      </c>
      <c r="AC254">
        <v>0</v>
      </c>
      <c r="AD254">
        <v>0</v>
      </c>
      <c r="AE254">
        <v>9.65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1.5</v>
      </c>
      <c r="AU254" t="s">
        <v>3</v>
      </c>
      <c r="AV254">
        <v>0</v>
      </c>
      <c r="AW254">
        <v>2</v>
      </c>
      <c r="AX254">
        <v>25997139</v>
      </c>
      <c r="AY254">
        <v>1</v>
      </c>
      <c r="AZ254">
        <v>0</v>
      </c>
      <c r="BA254">
        <v>256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Y254*Source!I80</f>
        <v>0.18</v>
      </c>
      <c r="CY254">
        <f>AA254</f>
        <v>9.65</v>
      </c>
      <c r="CZ254">
        <f>AE254</f>
        <v>9.65</v>
      </c>
      <c r="DA254">
        <f>AI254</f>
        <v>1</v>
      </c>
      <c r="DB254">
        <f t="shared" si="42"/>
        <v>14.48</v>
      </c>
      <c r="DC254">
        <f t="shared" si="43"/>
        <v>0</v>
      </c>
    </row>
    <row r="255" spans="1:107" x14ac:dyDescent="0.25">
      <c r="A255">
        <f>ROW(Source!A80)</f>
        <v>80</v>
      </c>
      <c r="B255">
        <v>25996508</v>
      </c>
      <c r="C255">
        <v>25997125</v>
      </c>
      <c r="D255">
        <v>23744444</v>
      </c>
      <c r="E255">
        <v>1</v>
      </c>
      <c r="F255">
        <v>1</v>
      </c>
      <c r="G255">
        <v>1</v>
      </c>
      <c r="H255">
        <v>3</v>
      </c>
      <c r="I255" t="s">
        <v>719</v>
      </c>
      <c r="J255" t="s">
        <v>720</v>
      </c>
      <c r="K255" t="s">
        <v>721</v>
      </c>
      <c r="L255">
        <v>1346</v>
      </c>
      <c r="N255">
        <v>1009</v>
      </c>
      <c r="O255" t="s">
        <v>155</v>
      </c>
      <c r="P255" t="s">
        <v>155</v>
      </c>
      <c r="Q255">
        <v>1</v>
      </c>
      <c r="W255">
        <v>0</v>
      </c>
      <c r="X255">
        <v>-1438201104</v>
      </c>
      <c r="Y255">
        <v>0.42</v>
      </c>
      <c r="AA255">
        <v>55.71</v>
      </c>
      <c r="AB255">
        <v>0</v>
      </c>
      <c r="AC255">
        <v>0</v>
      </c>
      <c r="AD255">
        <v>0</v>
      </c>
      <c r="AE255">
        <v>55.71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0.42</v>
      </c>
      <c r="AU255" t="s">
        <v>3</v>
      </c>
      <c r="AV255">
        <v>0</v>
      </c>
      <c r="AW255">
        <v>2</v>
      </c>
      <c r="AX255">
        <v>25997140</v>
      </c>
      <c r="AY255">
        <v>1</v>
      </c>
      <c r="AZ255">
        <v>0</v>
      </c>
      <c r="BA255">
        <v>257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Y255*Source!I80</f>
        <v>5.0399999999999993E-2</v>
      </c>
      <c r="CY255">
        <f>AA255</f>
        <v>55.71</v>
      </c>
      <c r="CZ255">
        <f>AE255</f>
        <v>55.71</v>
      </c>
      <c r="DA255">
        <f>AI255</f>
        <v>1</v>
      </c>
      <c r="DB255">
        <f t="shared" si="42"/>
        <v>23.4</v>
      </c>
      <c r="DC255">
        <f t="shared" si="43"/>
        <v>0</v>
      </c>
    </row>
    <row r="256" spans="1:107" x14ac:dyDescent="0.25">
      <c r="A256">
        <f>ROW(Source!A80)</f>
        <v>80</v>
      </c>
      <c r="B256">
        <v>25996508</v>
      </c>
      <c r="C256">
        <v>25997125</v>
      </c>
      <c r="D256">
        <v>23783356</v>
      </c>
      <c r="E256">
        <v>1</v>
      </c>
      <c r="F256">
        <v>1</v>
      </c>
      <c r="G256">
        <v>1</v>
      </c>
      <c r="H256">
        <v>3</v>
      </c>
      <c r="I256" t="s">
        <v>585</v>
      </c>
      <c r="J256" t="s">
        <v>586</v>
      </c>
      <c r="K256" t="s">
        <v>587</v>
      </c>
      <c r="L256">
        <v>1348</v>
      </c>
      <c r="N256">
        <v>1009</v>
      </c>
      <c r="O256" t="s">
        <v>24</v>
      </c>
      <c r="P256" t="s">
        <v>24</v>
      </c>
      <c r="Q256">
        <v>1000</v>
      </c>
      <c r="W256">
        <v>0</v>
      </c>
      <c r="X256">
        <v>366898895</v>
      </c>
      <c r="Y256">
        <v>3.15E-3</v>
      </c>
      <c r="AA256">
        <v>539.46</v>
      </c>
      <c r="AB256">
        <v>0</v>
      </c>
      <c r="AC256">
        <v>0</v>
      </c>
      <c r="AD256">
        <v>0</v>
      </c>
      <c r="AE256">
        <v>539.46</v>
      </c>
      <c r="AF256">
        <v>0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3.15E-3</v>
      </c>
      <c r="AU256" t="s">
        <v>3</v>
      </c>
      <c r="AV256">
        <v>0</v>
      </c>
      <c r="AW256">
        <v>2</v>
      </c>
      <c r="AX256">
        <v>25997141</v>
      </c>
      <c r="AY256">
        <v>1</v>
      </c>
      <c r="AZ256">
        <v>0</v>
      </c>
      <c r="BA256">
        <v>258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Y256*Source!I80</f>
        <v>3.7799999999999997E-4</v>
      </c>
      <c r="CY256">
        <f>AA256</f>
        <v>539.46</v>
      </c>
      <c r="CZ256">
        <f>AE256</f>
        <v>539.46</v>
      </c>
      <c r="DA256">
        <f>AI256</f>
        <v>1</v>
      </c>
      <c r="DB256">
        <f t="shared" si="42"/>
        <v>1.7</v>
      </c>
      <c r="DC256">
        <f t="shared" si="43"/>
        <v>0</v>
      </c>
    </row>
    <row r="257" spans="1:107" x14ac:dyDescent="0.25">
      <c r="A257">
        <f>ROW(Source!A80)</f>
        <v>80</v>
      </c>
      <c r="B257">
        <v>25996508</v>
      </c>
      <c r="C257">
        <v>25997125</v>
      </c>
      <c r="D257">
        <v>23803273</v>
      </c>
      <c r="E257">
        <v>1</v>
      </c>
      <c r="F257">
        <v>1</v>
      </c>
      <c r="G257">
        <v>1</v>
      </c>
      <c r="H257">
        <v>3</v>
      </c>
      <c r="I257" t="s">
        <v>742</v>
      </c>
      <c r="J257" t="s">
        <v>743</v>
      </c>
      <c r="K257" t="s">
        <v>744</v>
      </c>
      <c r="L257">
        <v>1354</v>
      </c>
      <c r="N257">
        <v>1010</v>
      </c>
      <c r="O257" t="s">
        <v>314</v>
      </c>
      <c r="P257" t="s">
        <v>314</v>
      </c>
      <c r="Q257">
        <v>1</v>
      </c>
      <c r="W257">
        <v>0</v>
      </c>
      <c r="X257">
        <v>-1000294799</v>
      </c>
      <c r="Y257">
        <v>102</v>
      </c>
      <c r="AA257">
        <v>0.26</v>
      </c>
      <c r="AB257">
        <v>0</v>
      </c>
      <c r="AC257">
        <v>0</v>
      </c>
      <c r="AD257">
        <v>0</v>
      </c>
      <c r="AE257">
        <v>0.26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3</v>
      </c>
      <c r="AT257">
        <v>102</v>
      </c>
      <c r="AU257" t="s">
        <v>3</v>
      </c>
      <c r="AV257">
        <v>0</v>
      </c>
      <c r="AW257">
        <v>2</v>
      </c>
      <c r="AX257">
        <v>25997142</v>
      </c>
      <c r="AY257">
        <v>1</v>
      </c>
      <c r="AZ257">
        <v>0</v>
      </c>
      <c r="BA257">
        <v>259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Y257*Source!I80</f>
        <v>12.24</v>
      </c>
      <c r="CY257">
        <f>AA257</f>
        <v>0.26</v>
      </c>
      <c r="CZ257">
        <f>AE257</f>
        <v>0.26</v>
      </c>
      <c r="DA257">
        <f>AI257</f>
        <v>1</v>
      </c>
      <c r="DB257">
        <f t="shared" si="42"/>
        <v>26.52</v>
      </c>
      <c r="DC257">
        <f t="shared" si="43"/>
        <v>0</v>
      </c>
    </row>
    <row r="258" spans="1:107" x14ac:dyDescent="0.25">
      <c r="A258">
        <f>ROW(Source!A80)</f>
        <v>80</v>
      </c>
      <c r="B258">
        <v>25996508</v>
      </c>
      <c r="C258">
        <v>25997125</v>
      </c>
      <c r="D258">
        <v>23804222</v>
      </c>
      <c r="E258">
        <v>1</v>
      </c>
      <c r="F258">
        <v>1</v>
      </c>
      <c r="G258">
        <v>1</v>
      </c>
      <c r="H258">
        <v>3</v>
      </c>
      <c r="I258" t="s">
        <v>709</v>
      </c>
      <c r="J258" t="s">
        <v>710</v>
      </c>
      <c r="K258" t="s">
        <v>711</v>
      </c>
      <c r="L258">
        <v>1374</v>
      </c>
      <c r="N258">
        <v>1013</v>
      </c>
      <c r="O258" t="s">
        <v>712</v>
      </c>
      <c r="P258" t="s">
        <v>712</v>
      </c>
      <c r="Q258">
        <v>1</v>
      </c>
      <c r="W258">
        <v>0</v>
      </c>
      <c r="X258">
        <v>-766620318</v>
      </c>
      <c r="Y258">
        <v>6.05</v>
      </c>
      <c r="AA258">
        <v>1</v>
      </c>
      <c r="AB258">
        <v>0</v>
      </c>
      <c r="AC258">
        <v>0</v>
      </c>
      <c r="AD258">
        <v>0</v>
      </c>
      <c r="AE258">
        <v>1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6.05</v>
      </c>
      <c r="AU258" t="s">
        <v>3</v>
      </c>
      <c r="AV258">
        <v>0</v>
      </c>
      <c r="AW258">
        <v>2</v>
      </c>
      <c r="AX258">
        <v>25997143</v>
      </c>
      <c r="AY258">
        <v>1</v>
      </c>
      <c r="AZ258">
        <v>0</v>
      </c>
      <c r="BA258">
        <v>260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Y258*Source!I80</f>
        <v>0.72599999999999998</v>
      </c>
      <c r="CY258">
        <f>AA258</f>
        <v>1</v>
      </c>
      <c r="CZ258">
        <f>AE258</f>
        <v>1</v>
      </c>
      <c r="DA258">
        <f>AI258</f>
        <v>1</v>
      </c>
      <c r="DB258">
        <f t="shared" si="42"/>
        <v>6.05</v>
      </c>
      <c r="DC258">
        <f t="shared" si="43"/>
        <v>0</v>
      </c>
    </row>
    <row r="259" spans="1:107" x14ac:dyDescent="0.25">
      <c r="A259">
        <f>ROW(Source!A81)</f>
        <v>81</v>
      </c>
      <c r="B259">
        <v>25996508</v>
      </c>
      <c r="C259">
        <v>25997144</v>
      </c>
      <c r="D259">
        <v>21487473</v>
      </c>
      <c r="E259">
        <v>1</v>
      </c>
      <c r="F259">
        <v>1</v>
      </c>
      <c r="G259">
        <v>1</v>
      </c>
      <c r="H259">
        <v>1</v>
      </c>
      <c r="I259" t="s">
        <v>738</v>
      </c>
      <c r="J259" t="s">
        <v>3</v>
      </c>
      <c r="K259" t="s">
        <v>739</v>
      </c>
      <c r="L259">
        <v>1369</v>
      </c>
      <c r="N259">
        <v>1013</v>
      </c>
      <c r="O259" t="s">
        <v>457</v>
      </c>
      <c r="P259" t="s">
        <v>457</v>
      </c>
      <c r="Q259">
        <v>1</v>
      </c>
      <c r="W259">
        <v>0</v>
      </c>
      <c r="X259">
        <v>-1689348998</v>
      </c>
      <c r="Y259">
        <v>26.24</v>
      </c>
      <c r="AA259">
        <v>0</v>
      </c>
      <c r="AB259">
        <v>0</v>
      </c>
      <c r="AC259">
        <v>0</v>
      </c>
      <c r="AD259">
        <v>9.92</v>
      </c>
      <c r="AE259">
        <v>0</v>
      </c>
      <c r="AF259">
        <v>0</v>
      </c>
      <c r="AG259">
        <v>0</v>
      </c>
      <c r="AH259">
        <v>9.92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3</v>
      </c>
      <c r="AT259">
        <v>26.24</v>
      </c>
      <c r="AU259" t="s">
        <v>3</v>
      </c>
      <c r="AV259">
        <v>1</v>
      </c>
      <c r="AW259">
        <v>2</v>
      </c>
      <c r="AX259">
        <v>25997152</v>
      </c>
      <c r="AY259">
        <v>1</v>
      </c>
      <c r="AZ259">
        <v>0</v>
      </c>
      <c r="BA259">
        <v>261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Y259*Source!I81</f>
        <v>0.26239999999999997</v>
      </c>
      <c r="CY259">
        <f>AD259</f>
        <v>9.92</v>
      </c>
      <c r="CZ259">
        <f>AH259</f>
        <v>9.92</v>
      </c>
      <c r="DA259">
        <f>AL259</f>
        <v>1</v>
      </c>
      <c r="DB259">
        <f t="shared" si="42"/>
        <v>260.3</v>
      </c>
      <c r="DC259">
        <f t="shared" si="43"/>
        <v>0</v>
      </c>
    </row>
    <row r="260" spans="1:107" x14ac:dyDescent="0.25">
      <c r="A260">
        <f>ROW(Source!A81)</f>
        <v>81</v>
      </c>
      <c r="B260">
        <v>25996508</v>
      </c>
      <c r="C260">
        <v>25997144</v>
      </c>
      <c r="D260">
        <v>121548</v>
      </c>
      <c r="E260">
        <v>1</v>
      </c>
      <c r="F260">
        <v>1</v>
      </c>
      <c r="G260">
        <v>1</v>
      </c>
      <c r="H260">
        <v>1</v>
      </c>
      <c r="I260" t="s">
        <v>29</v>
      </c>
      <c r="J260" t="s">
        <v>3</v>
      </c>
      <c r="K260" t="s">
        <v>458</v>
      </c>
      <c r="L260">
        <v>608254</v>
      </c>
      <c r="N260">
        <v>1013</v>
      </c>
      <c r="O260" t="s">
        <v>459</v>
      </c>
      <c r="P260" t="s">
        <v>459</v>
      </c>
      <c r="Q260">
        <v>1</v>
      </c>
      <c r="W260">
        <v>0</v>
      </c>
      <c r="X260">
        <v>-185737400</v>
      </c>
      <c r="Y260">
        <v>0.03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0.03</v>
      </c>
      <c r="AU260" t="s">
        <v>3</v>
      </c>
      <c r="AV260">
        <v>2</v>
      </c>
      <c r="AW260">
        <v>2</v>
      </c>
      <c r="AX260">
        <v>25997153</v>
      </c>
      <c r="AY260">
        <v>1</v>
      </c>
      <c r="AZ260">
        <v>0</v>
      </c>
      <c r="BA260">
        <v>262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Y260*Source!I81</f>
        <v>2.9999999999999997E-4</v>
      </c>
      <c r="CY260">
        <f>AD260</f>
        <v>0</v>
      </c>
      <c r="CZ260">
        <f>AH260</f>
        <v>0</v>
      </c>
      <c r="DA260">
        <f>AL260</f>
        <v>1</v>
      </c>
      <c r="DB260">
        <f t="shared" si="42"/>
        <v>0</v>
      </c>
      <c r="DC260">
        <f t="shared" si="43"/>
        <v>0</v>
      </c>
    </row>
    <row r="261" spans="1:107" x14ac:dyDescent="0.25">
      <c r="A261">
        <f>ROW(Source!A81)</f>
        <v>81</v>
      </c>
      <c r="B261">
        <v>25996508</v>
      </c>
      <c r="C261">
        <v>25997144</v>
      </c>
      <c r="D261">
        <v>23738555</v>
      </c>
      <c r="E261">
        <v>1</v>
      </c>
      <c r="F261">
        <v>1</v>
      </c>
      <c r="G261">
        <v>1</v>
      </c>
      <c r="H261">
        <v>2</v>
      </c>
      <c r="I261" t="s">
        <v>700</v>
      </c>
      <c r="J261" t="s">
        <v>701</v>
      </c>
      <c r="K261" t="s">
        <v>702</v>
      </c>
      <c r="L261">
        <v>1368</v>
      </c>
      <c r="N261">
        <v>1011</v>
      </c>
      <c r="O261" t="s">
        <v>463</v>
      </c>
      <c r="P261" t="s">
        <v>463</v>
      </c>
      <c r="Q261">
        <v>1</v>
      </c>
      <c r="W261">
        <v>0</v>
      </c>
      <c r="X261">
        <v>1805806118</v>
      </c>
      <c r="Y261">
        <v>0.03</v>
      </c>
      <c r="AA261">
        <v>0</v>
      </c>
      <c r="AB261">
        <v>105.72</v>
      </c>
      <c r="AC261">
        <v>13.5</v>
      </c>
      <c r="AD261">
        <v>0</v>
      </c>
      <c r="AE261">
        <v>0</v>
      </c>
      <c r="AF261">
        <v>105.72</v>
      </c>
      <c r="AG261">
        <v>13.5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3</v>
      </c>
      <c r="AT261">
        <v>0.03</v>
      </c>
      <c r="AU261" t="s">
        <v>3</v>
      </c>
      <c r="AV261">
        <v>0</v>
      </c>
      <c r="AW261">
        <v>2</v>
      </c>
      <c r="AX261">
        <v>25997154</v>
      </c>
      <c r="AY261">
        <v>1</v>
      </c>
      <c r="AZ261">
        <v>0</v>
      </c>
      <c r="BA261">
        <v>263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Y261*Source!I81</f>
        <v>2.9999999999999997E-4</v>
      </c>
      <c r="CY261">
        <f>AB261</f>
        <v>105.72</v>
      </c>
      <c r="CZ261">
        <f>AF261</f>
        <v>105.72</v>
      </c>
      <c r="DA261">
        <f>AJ261</f>
        <v>1</v>
      </c>
      <c r="DB261">
        <f t="shared" si="42"/>
        <v>3.17</v>
      </c>
      <c r="DC261">
        <f t="shared" si="43"/>
        <v>0.41</v>
      </c>
    </row>
    <row r="262" spans="1:107" x14ac:dyDescent="0.25">
      <c r="A262">
        <f>ROW(Source!A81)</f>
        <v>81</v>
      </c>
      <c r="B262">
        <v>25996508</v>
      </c>
      <c r="C262">
        <v>25997144</v>
      </c>
      <c r="D262">
        <v>23740408</v>
      </c>
      <c r="E262">
        <v>1</v>
      </c>
      <c r="F262">
        <v>1</v>
      </c>
      <c r="G262">
        <v>1</v>
      </c>
      <c r="H262">
        <v>2</v>
      </c>
      <c r="I262" t="s">
        <v>495</v>
      </c>
      <c r="J262" t="s">
        <v>496</v>
      </c>
      <c r="K262" t="s">
        <v>497</v>
      </c>
      <c r="L262">
        <v>1368</v>
      </c>
      <c r="N262">
        <v>1011</v>
      </c>
      <c r="O262" t="s">
        <v>463</v>
      </c>
      <c r="P262" t="s">
        <v>463</v>
      </c>
      <c r="Q262">
        <v>1</v>
      </c>
      <c r="W262">
        <v>0</v>
      </c>
      <c r="X262">
        <v>-663750327</v>
      </c>
      <c r="Y262">
        <v>0.02</v>
      </c>
      <c r="AA262">
        <v>0</v>
      </c>
      <c r="AB262">
        <v>86.95</v>
      </c>
      <c r="AC262">
        <v>0</v>
      </c>
      <c r="AD262">
        <v>0</v>
      </c>
      <c r="AE262">
        <v>0</v>
      </c>
      <c r="AF262">
        <v>86.95</v>
      </c>
      <c r="AG262">
        <v>0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0.02</v>
      </c>
      <c r="AU262" t="s">
        <v>3</v>
      </c>
      <c r="AV262">
        <v>0</v>
      </c>
      <c r="AW262">
        <v>2</v>
      </c>
      <c r="AX262">
        <v>25997155</v>
      </c>
      <c r="AY262">
        <v>1</v>
      </c>
      <c r="AZ262">
        <v>0</v>
      </c>
      <c r="BA262">
        <v>264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Y262*Source!I81</f>
        <v>2.0000000000000001E-4</v>
      </c>
      <c r="CY262">
        <f>AB262</f>
        <v>86.95</v>
      </c>
      <c r="CZ262">
        <f>AF262</f>
        <v>86.95</v>
      </c>
      <c r="DA262">
        <f>AJ262</f>
        <v>1</v>
      </c>
      <c r="DB262">
        <f t="shared" si="42"/>
        <v>1.74</v>
      </c>
      <c r="DC262">
        <f t="shared" si="43"/>
        <v>0</v>
      </c>
    </row>
    <row r="263" spans="1:107" x14ac:dyDescent="0.25">
      <c r="A263">
        <f>ROW(Source!A81)</f>
        <v>81</v>
      </c>
      <c r="B263">
        <v>25996508</v>
      </c>
      <c r="C263">
        <v>25997144</v>
      </c>
      <c r="D263">
        <v>23783356</v>
      </c>
      <c r="E263">
        <v>1</v>
      </c>
      <c r="F263">
        <v>1</v>
      </c>
      <c r="G263">
        <v>1</v>
      </c>
      <c r="H263">
        <v>3</v>
      </c>
      <c r="I263" t="s">
        <v>585</v>
      </c>
      <c r="J263" t="s">
        <v>586</v>
      </c>
      <c r="K263" t="s">
        <v>587</v>
      </c>
      <c r="L263">
        <v>1348</v>
      </c>
      <c r="N263">
        <v>1009</v>
      </c>
      <c r="O263" t="s">
        <v>24</v>
      </c>
      <c r="P263" t="s">
        <v>24</v>
      </c>
      <c r="Q263">
        <v>1000</v>
      </c>
      <c r="W263">
        <v>0</v>
      </c>
      <c r="X263">
        <v>366898895</v>
      </c>
      <c r="Y263">
        <v>3.15E-3</v>
      </c>
      <c r="AA263">
        <v>539.46</v>
      </c>
      <c r="AB263">
        <v>0</v>
      </c>
      <c r="AC263">
        <v>0</v>
      </c>
      <c r="AD263">
        <v>0</v>
      </c>
      <c r="AE263">
        <v>539.46</v>
      </c>
      <c r="AF263">
        <v>0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3</v>
      </c>
      <c r="AT263">
        <v>3.15E-3</v>
      </c>
      <c r="AU263" t="s">
        <v>3</v>
      </c>
      <c r="AV263">
        <v>0</v>
      </c>
      <c r="AW263">
        <v>2</v>
      </c>
      <c r="AX263">
        <v>25997156</v>
      </c>
      <c r="AY263">
        <v>1</v>
      </c>
      <c r="AZ263">
        <v>0</v>
      </c>
      <c r="BA263">
        <v>265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Y263*Source!I81</f>
        <v>3.15E-5</v>
      </c>
      <c r="CY263">
        <f>AA263</f>
        <v>539.46</v>
      </c>
      <c r="CZ263">
        <f>AE263</f>
        <v>539.46</v>
      </c>
      <c r="DA263">
        <f>AI263</f>
        <v>1</v>
      </c>
      <c r="DB263">
        <f t="shared" si="42"/>
        <v>1.7</v>
      </c>
      <c r="DC263">
        <f t="shared" si="43"/>
        <v>0</v>
      </c>
    </row>
    <row r="264" spans="1:107" x14ac:dyDescent="0.25">
      <c r="A264">
        <f>ROW(Source!A81)</f>
        <v>81</v>
      </c>
      <c r="B264">
        <v>25996508</v>
      </c>
      <c r="C264">
        <v>25997144</v>
      </c>
      <c r="D264">
        <v>23803273</v>
      </c>
      <c r="E264">
        <v>1</v>
      </c>
      <c r="F264">
        <v>1</v>
      </c>
      <c r="G264">
        <v>1</v>
      </c>
      <c r="H264">
        <v>3</v>
      </c>
      <c r="I264" t="s">
        <v>742</v>
      </c>
      <c r="J264" t="s">
        <v>743</v>
      </c>
      <c r="K264" t="s">
        <v>744</v>
      </c>
      <c r="L264">
        <v>1354</v>
      </c>
      <c r="N264">
        <v>1010</v>
      </c>
      <c r="O264" t="s">
        <v>314</v>
      </c>
      <c r="P264" t="s">
        <v>314</v>
      </c>
      <c r="Q264">
        <v>1</v>
      </c>
      <c r="W264">
        <v>0</v>
      </c>
      <c r="X264">
        <v>-1000294799</v>
      </c>
      <c r="Y264">
        <v>102</v>
      </c>
      <c r="AA264">
        <v>0.26</v>
      </c>
      <c r="AB264">
        <v>0</v>
      </c>
      <c r="AC264">
        <v>0</v>
      </c>
      <c r="AD264">
        <v>0</v>
      </c>
      <c r="AE264">
        <v>0.26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3</v>
      </c>
      <c r="AT264">
        <v>102</v>
      </c>
      <c r="AU264" t="s">
        <v>3</v>
      </c>
      <c r="AV264">
        <v>0</v>
      </c>
      <c r="AW264">
        <v>2</v>
      </c>
      <c r="AX264">
        <v>25997157</v>
      </c>
      <c r="AY264">
        <v>1</v>
      </c>
      <c r="AZ264">
        <v>0</v>
      </c>
      <c r="BA264">
        <v>266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Y264*Source!I81</f>
        <v>1.02</v>
      </c>
      <c r="CY264">
        <f>AA264</f>
        <v>0.26</v>
      </c>
      <c r="CZ264">
        <f>AE264</f>
        <v>0.26</v>
      </c>
      <c r="DA264">
        <f>AI264</f>
        <v>1</v>
      </c>
      <c r="DB264">
        <f t="shared" si="42"/>
        <v>26.52</v>
      </c>
      <c r="DC264">
        <f t="shared" si="43"/>
        <v>0</v>
      </c>
    </row>
    <row r="265" spans="1:107" x14ac:dyDescent="0.25">
      <c r="A265">
        <f>ROW(Source!A81)</f>
        <v>81</v>
      </c>
      <c r="B265">
        <v>25996508</v>
      </c>
      <c r="C265">
        <v>25997144</v>
      </c>
      <c r="D265">
        <v>23804222</v>
      </c>
      <c r="E265">
        <v>1</v>
      </c>
      <c r="F265">
        <v>1</v>
      </c>
      <c r="G265">
        <v>1</v>
      </c>
      <c r="H265">
        <v>3</v>
      </c>
      <c r="I265" t="s">
        <v>709</v>
      </c>
      <c r="J265" t="s">
        <v>710</v>
      </c>
      <c r="K265" t="s">
        <v>711</v>
      </c>
      <c r="L265">
        <v>1374</v>
      </c>
      <c r="N265">
        <v>1013</v>
      </c>
      <c r="O265" t="s">
        <v>712</v>
      </c>
      <c r="P265" t="s">
        <v>712</v>
      </c>
      <c r="Q265">
        <v>1</v>
      </c>
      <c r="W265">
        <v>0</v>
      </c>
      <c r="X265">
        <v>-766620318</v>
      </c>
      <c r="Y265">
        <v>5.21</v>
      </c>
      <c r="AA265">
        <v>1</v>
      </c>
      <c r="AB265">
        <v>0</v>
      </c>
      <c r="AC265">
        <v>0</v>
      </c>
      <c r="AD265">
        <v>0</v>
      </c>
      <c r="AE265">
        <v>1</v>
      </c>
      <c r="AF265">
        <v>0</v>
      </c>
      <c r="AG265">
        <v>0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5.21</v>
      </c>
      <c r="AU265" t="s">
        <v>3</v>
      </c>
      <c r="AV265">
        <v>0</v>
      </c>
      <c r="AW265">
        <v>2</v>
      </c>
      <c r="AX265">
        <v>25997158</v>
      </c>
      <c r="AY265">
        <v>1</v>
      </c>
      <c r="AZ265">
        <v>0</v>
      </c>
      <c r="BA265">
        <v>267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Y265*Source!I81</f>
        <v>5.21E-2</v>
      </c>
      <c r="CY265">
        <f>AA265</f>
        <v>1</v>
      </c>
      <c r="CZ265">
        <f>AE265</f>
        <v>1</v>
      </c>
      <c r="DA265">
        <f>AI265</f>
        <v>1</v>
      </c>
      <c r="DB265">
        <f t="shared" si="42"/>
        <v>5.21</v>
      </c>
      <c r="DC265">
        <f t="shared" si="43"/>
        <v>0</v>
      </c>
    </row>
    <row r="266" spans="1:107" x14ac:dyDescent="0.25">
      <c r="A266">
        <f>ROW(Source!A82)</f>
        <v>82</v>
      </c>
      <c r="B266">
        <v>25996508</v>
      </c>
      <c r="C266">
        <v>25997159</v>
      </c>
      <c r="D266">
        <v>21487473</v>
      </c>
      <c r="E266">
        <v>1</v>
      </c>
      <c r="F266">
        <v>1</v>
      </c>
      <c r="G266">
        <v>1</v>
      </c>
      <c r="H266">
        <v>1</v>
      </c>
      <c r="I266" t="s">
        <v>738</v>
      </c>
      <c r="J266" t="s">
        <v>3</v>
      </c>
      <c r="K266" t="s">
        <v>739</v>
      </c>
      <c r="L266">
        <v>1369</v>
      </c>
      <c r="N266">
        <v>1013</v>
      </c>
      <c r="O266" t="s">
        <v>457</v>
      </c>
      <c r="P266" t="s">
        <v>457</v>
      </c>
      <c r="Q266">
        <v>1</v>
      </c>
      <c r="W266">
        <v>0</v>
      </c>
      <c r="X266">
        <v>-1689348998</v>
      </c>
      <c r="Y266">
        <v>213.6</v>
      </c>
      <c r="AA266">
        <v>0</v>
      </c>
      <c r="AB266">
        <v>0</v>
      </c>
      <c r="AC266">
        <v>0</v>
      </c>
      <c r="AD266">
        <v>9.92</v>
      </c>
      <c r="AE266">
        <v>0</v>
      </c>
      <c r="AF266">
        <v>0</v>
      </c>
      <c r="AG266">
        <v>0</v>
      </c>
      <c r="AH266">
        <v>9.92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3</v>
      </c>
      <c r="AT266">
        <v>213.6</v>
      </c>
      <c r="AU266" t="s">
        <v>3</v>
      </c>
      <c r="AV266">
        <v>1</v>
      </c>
      <c r="AW266">
        <v>2</v>
      </c>
      <c r="AX266">
        <v>25997172</v>
      </c>
      <c r="AY266">
        <v>1</v>
      </c>
      <c r="AZ266">
        <v>0</v>
      </c>
      <c r="BA266">
        <v>268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Y266*Source!I82</f>
        <v>17.088000000000001</v>
      </c>
      <c r="CY266">
        <f>AD266</f>
        <v>9.92</v>
      </c>
      <c r="CZ266">
        <f>AH266</f>
        <v>9.92</v>
      </c>
      <c r="DA266">
        <f>AL266</f>
        <v>1</v>
      </c>
      <c r="DB266">
        <f t="shared" si="42"/>
        <v>2118.91</v>
      </c>
      <c r="DC266">
        <f t="shared" si="43"/>
        <v>0</v>
      </c>
    </row>
    <row r="267" spans="1:107" x14ac:dyDescent="0.25">
      <c r="A267">
        <f>ROW(Source!A82)</f>
        <v>82</v>
      </c>
      <c r="B267">
        <v>25996508</v>
      </c>
      <c r="C267">
        <v>25997159</v>
      </c>
      <c r="D267">
        <v>121548</v>
      </c>
      <c r="E267">
        <v>1</v>
      </c>
      <c r="F267">
        <v>1</v>
      </c>
      <c r="G267">
        <v>1</v>
      </c>
      <c r="H267">
        <v>1</v>
      </c>
      <c r="I267" t="s">
        <v>29</v>
      </c>
      <c r="J267" t="s">
        <v>3</v>
      </c>
      <c r="K267" t="s">
        <v>458</v>
      </c>
      <c r="L267">
        <v>608254</v>
      </c>
      <c r="N267">
        <v>1013</v>
      </c>
      <c r="O267" t="s">
        <v>459</v>
      </c>
      <c r="P267" t="s">
        <v>459</v>
      </c>
      <c r="Q267">
        <v>1</v>
      </c>
      <c r="W267">
        <v>0</v>
      </c>
      <c r="X267">
        <v>-185737400</v>
      </c>
      <c r="Y267">
        <v>0.99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1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3</v>
      </c>
      <c r="AT267">
        <v>0.99</v>
      </c>
      <c r="AU267" t="s">
        <v>3</v>
      </c>
      <c r="AV267">
        <v>2</v>
      </c>
      <c r="AW267">
        <v>2</v>
      </c>
      <c r="AX267">
        <v>25997173</v>
      </c>
      <c r="AY267">
        <v>1</v>
      </c>
      <c r="AZ267">
        <v>0</v>
      </c>
      <c r="BA267">
        <v>269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Y267*Source!I82</f>
        <v>7.9200000000000007E-2</v>
      </c>
      <c r="CY267">
        <f>AD267</f>
        <v>0</v>
      </c>
      <c r="CZ267">
        <f>AH267</f>
        <v>0</v>
      </c>
      <c r="DA267">
        <f>AL267</f>
        <v>1</v>
      </c>
      <c r="DB267">
        <f t="shared" si="42"/>
        <v>0</v>
      </c>
      <c r="DC267">
        <f t="shared" si="43"/>
        <v>0</v>
      </c>
    </row>
    <row r="268" spans="1:107" x14ac:dyDescent="0.25">
      <c r="A268">
        <f>ROW(Source!A82)</f>
        <v>82</v>
      </c>
      <c r="B268">
        <v>25996508</v>
      </c>
      <c r="C268">
        <v>25997159</v>
      </c>
      <c r="D268">
        <v>23738555</v>
      </c>
      <c r="E268">
        <v>1</v>
      </c>
      <c r="F268">
        <v>1</v>
      </c>
      <c r="G268">
        <v>1</v>
      </c>
      <c r="H268">
        <v>2</v>
      </c>
      <c r="I268" t="s">
        <v>700</v>
      </c>
      <c r="J268" t="s">
        <v>701</v>
      </c>
      <c r="K268" t="s">
        <v>702</v>
      </c>
      <c r="L268">
        <v>1368</v>
      </c>
      <c r="N268">
        <v>1011</v>
      </c>
      <c r="O268" t="s">
        <v>463</v>
      </c>
      <c r="P268" t="s">
        <v>463</v>
      </c>
      <c r="Q268">
        <v>1</v>
      </c>
      <c r="W268">
        <v>0</v>
      </c>
      <c r="X268">
        <v>1805806118</v>
      </c>
      <c r="Y268">
        <v>0.99</v>
      </c>
      <c r="AA268">
        <v>0</v>
      </c>
      <c r="AB268">
        <v>105.72</v>
      </c>
      <c r="AC268">
        <v>13.5</v>
      </c>
      <c r="AD268">
        <v>0</v>
      </c>
      <c r="AE268">
        <v>0</v>
      </c>
      <c r="AF268">
        <v>105.72</v>
      </c>
      <c r="AG268">
        <v>13.5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3</v>
      </c>
      <c r="AT268">
        <v>0.99</v>
      </c>
      <c r="AU268" t="s">
        <v>3</v>
      </c>
      <c r="AV268">
        <v>0</v>
      </c>
      <c r="AW268">
        <v>2</v>
      </c>
      <c r="AX268">
        <v>25997174</v>
      </c>
      <c r="AY268">
        <v>1</v>
      </c>
      <c r="AZ268">
        <v>0</v>
      </c>
      <c r="BA268">
        <v>270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Y268*Source!I82</f>
        <v>7.9200000000000007E-2</v>
      </c>
      <c r="CY268">
        <f>AB268</f>
        <v>105.72</v>
      </c>
      <c r="CZ268">
        <f>AF268</f>
        <v>105.72</v>
      </c>
      <c r="DA268">
        <f>AJ268</f>
        <v>1</v>
      </c>
      <c r="DB268">
        <f t="shared" si="42"/>
        <v>104.66</v>
      </c>
      <c r="DC268">
        <f t="shared" si="43"/>
        <v>13.37</v>
      </c>
    </row>
    <row r="269" spans="1:107" x14ac:dyDescent="0.25">
      <c r="A269">
        <f>ROW(Source!A82)</f>
        <v>82</v>
      </c>
      <c r="B269">
        <v>25996508</v>
      </c>
      <c r="C269">
        <v>25997159</v>
      </c>
      <c r="D269">
        <v>23738770</v>
      </c>
      <c r="E269">
        <v>1</v>
      </c>
      <c r="F269">
        <v>1</v>
      </c>
      <c r="G269">
        <v>1</v>
      </c>
      <c r="H269">
        <v>2</v>
      </c>
      <c r="I269" t="s">
        <v>629</v>
      </c>
      <c r="J269" t="s">
        <v>630</v>
      </c>
      <c r="K269" t="s">
        <v>631</v>
      </c>
      <c r="L269">
        <v>1368</v>
      </c>
      <c r="N269">
        <v>1011</v>
      </c>
      <c r="O269" t="s">
        <v>463</v>
      </c>
      <c r="P269" t="s">
        <v>463</v>
      </c>
      <c r="Q269">
        <v>1</v>
      </c>
      <c r="W269">
        <v>0</v>
      </c>
      <c r="X269">
        <v>-359073200</v>
      </c>
      <c r="Y269">
        <v>1.1399999999999999</v>
      </c>
      <c r="AA269">
        <v>0</v>
      </c>
      <c r="AB269">
        <v>7.9</v>
      </c>
      <c r="AC269">
        <v>0</v>
      </c>
      <c r="AD269">
        <v>0</v>
      </c>
      <c r="AE269">
        <v>0</v>
      </c>
      <c r="AF269">
        <v>7.9</v>
      </c>
      <c r="AG269">
        <v>0</v>
      </c>
      <c r="AH269">
        <v>0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 t="s">
        <v>3</v>
      </c>
      <c r="AT269">
        <v>1.1399999999999999</v>
      </c>
      <c r="AU269" t="s">
        <v>3</v>
      </c>
      <c r="AV269">
        <v>0</v>
      </c>
      <c r="AW269">
        <v>2</v>
      </c>
      <c r="AX269">
        <v>25997175</v>
      </c>
      <c r="AY269">
        <v>1</v>
      </c>
      <c r="AZ269">
        <v>0</v>
      </c>
      <c r="BA269">
        <v>271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Y269*Source!I82</f>
        <v>9.1199999999999989E-2</v>
      </c>
      <c r="CY269">
        <f>AB269</f>
        <v>7.9</v>
      </c>
      <c r="CZ269">
        <f>AF269</f>
        <v>7.9</v>
      </c>
      <c r="DA269">
        <f>AJ269</f>
        <v>1</v>
      </c>
      <c r="DB269">
        <f t="shared" si="42"/>
        <v>9.01</v>
      </c>
      <c r="DC269">
        <f t="shared" si="43"/>
        <v>0</v>
      </c>
    </row>
    <row r="270" spans="1:107" x14ac:dyDescent="0.25">
      <c r="A270">
        <f>ROW(Source!A82)</f>
        <v>82</v>
      </c>
      <c r="B270">
        <v>25996508</v>
      </c>
      <c r="C270">
        <v>25997159</v>
      </c>
      <c r="D270">
        <v>23740408</v>
      </c>
      <c r="E270">
        <v>1</v>
      </c>
      <c r="F270">
        <v>1</v>
      </c>
      <c r="G270">
        <v>1</v>
      </c>
      <c r="H270">
        <v>2</v>
      </c>
      <c r="I270" t="s">
        <v>495</v>
      </c>
      <c r="J270" t="s">
        <v>496</v>
      </c>
      <c r="K270" t="s">
        <v>497</v>
      </c>
      <c r="L270">
        <v>1368</v>
      </c>
      <c r="N270">
        <v>1011</v>
      </c>
      <c r="O270" t="s">
        <v>463</v>
      </c>
      <c r="P270" t="s">
        <v>463</v>
      </c>
      <c r="Q270">
        <v>1</v>
      </c>
      <c r="W270">
        <v>0</v>
      </c>
      <c r="X270">
        <v>-663750327</v>
      </c>
      <c r="Y270">
        <v>0.99</v>
      </c>
      <c r="AA270">
        <v>0</v>
      </c>
      <c r="AB270">
        <v>86.95</v>
      </c>
      <c r="AC270">
        <v>0</v>
      </c>
      <c r="AD270">
        <v>0</v>
      </c>
      <c r="AE270">
        <v>0</v>
      </c>
      <c r="AF270">
        <v>86.95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3</v>
      </c>
      <c r="AT270">
        <v>0.99</v>
      </c>
      <c r="AU270" t="s">
        <v>3</v>
      </c>
      <c r="AV270">
        <v>0</v>
      </c>
      <c r="AW270">
        <v>2</v>
      </c>
      <c r="AX270">
        <v>25997176</v>
      </c>
      <c r="AY270">
        <v>1</v>
      </c>
      <c r="AZ270">
        <v>0</v>
      </c>
      <c r="BA270">
        <v>272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Y270*Source!I82</f>
        <v>7.9200000000000007E-2</v>
      </c>
      <c r="CY270">
        <f>AB270</f>
        <v>86.95</v>
      </c>
      <c r="CZ270">
        <f>AF270</f>
        <v>86.95</v>
      </c>
      <c r="DA270">
        <f>AJ270</f>
        <v>1</v>
      </c>
      <c r="DB270">
        <f t="shared" si="42"/>
        <v>86.08</v>
      </c>
      <c r="DC270">
        <f t="shared" si="43"/>
        <v>0</v>
      </c>
    </row>
    <row r="271" spans="1:107" x14ac:dyDescent="0.25">
      <c r="A271">
        <f>ROW(Source!A82)</f>
        <v>82</v>
      </c>
      <c r="B271">
        <v>25996508</v>
      </c>
      <c r="C271">
        <v>25997159</v>
      </c>
      <c r="D271">
        <v>23747000</v>
      </c>
      <c r="E271">
        <v>1</v>
      </c>
      <c r="F271">
        <v>1</v>
      </c>
      <c r="G271">
        <v>1</v>
      </c>
      <c r="H271">
        <v>3</v>
      </c>
      <c r="I271" t="s">
        <v>745</v>
      </c>
      <c r="J271" t="s">
        <v>746</v>
      </c>
      <c r="K271" t="s">
        <v>747</v>
      </c>
      <c r="L271">
        <v>1348</v>
      </c>
      <c r="N271">
        <v>1009</v>
      </c>
      <c r="O271" t="s">
        <v>24</v>
      </c>
      <c r="P271" t="s">
        <v>24</v>
      </c>
      <c r="Q271">
        <v>1000</v>
      </c>
      <c r="W271">
        <v>0</v>
      </c>
      <c r="X271">
        <v>193443423</v>
      </c>
      <c r="Y271">
        <v>0.15</v>
      </c>
      <c r="AA271">
        <v>4950.46</v>
      </c>
      <c r="AB271">
        <v>0</v>
      </c>
      <c r="AC271">
        <v>0</v>
      </c>
      <c r="AD271">
        <v>0</v>
      </c>
      <c r="AE271">
        <v>4950.46</v>
      </c>
      <c r="AF271">
        <v>0</v>
      </c>
      <c r="AG271">
        <v>0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0.15</v>
      </c>
      <c r="AU271" t="s">
        <v>3</v>
      </c>
      <c r="AV271">
        <v>0</v>
      </c>
      <c r="AW271">
        <v>2</v>
      </c>
      <c r="AX271">
        <v>25997177</v>
      </c>
      <c r="AY271">
        <v>1</v>
      </c>
      <c r="AZ271">
        <v>0</v>
      </c>
      <c r="BA271">
        <v>273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Y271*Source!I82</f>
        <v>1.2E-2</v>
      </c>
      <c r="CY271">
        <f t="shared" ref="CY271:CY277" si="44">AA271</f>
        <v>4950.46</v>
      </c>
      <c r="CZ271">
        <f t="shared" ref="CZ271:CZ277" si="45">AE271</f>
        <v>4950.46</v>
      </c>
      <c r="DA271">
        <f t="shared" ref="DA271:DA277" si="46">AI271</f>
        <v>1</v>
      </c>
      <c r="DB271">
        <f t="shared" si="42"/>
        <v>742.57</v>
      </c>
      <c r="DC271">
        <f t="shared" si="43"/>
        <v>0</v>
      </c>
    </row>
    <row r="272" spans="1:107" x14ac:dyDescent="0.25">
      <c r="A272">
        <f>ROW(Source!A82)</f>
        <v>82</v>
      </c>
      <c r="B272">
        <v>25996508</v>
      </c>
      <c r="C272">
        <v>25997159</v>
      </c>
      <c r="D272">
        <v>23747489</v>
      </c>
      <c r="E272">
        <v>1</v>
      </c>
      <c r="F272">
        <v>1</v>
      </c>
      <c r="G272">
        <v>1</v>
      </c>
      <c r="H272">
        <v>3</v>
      </c>
      <c r="I272" t="s">
        <v>703</v>
      </c>
      <c r="J272" t="s">
        <v>704</v>
      </c>
      <c r="K272" t="s">
        <v>705</v>
      </c>
      <c r="L272">
        <v>1346</v>
      </c>
      <c r="N272">
        <v>1009</v>
      </c>
      <c r="O272" t="s">
        <v>155</v>
      </c>
      <c r="P272" t="s">
        <v>155</v>
      </c>
      <c r="Q272">
        <v>1</v>
      </c>
      <c r="W272">
        <v>0</v>
      </c>
      <c r="X272">
        <v>-460683153</v>
      </c>
      <c r="Y272">
        <v>2.1</v>
      </c>
      <c r="AA272">
        <v>9.6999999999999993</v>
      </c>
      <c r="AB272">
        <v>0</v>
      </c>
      <c r="AC272">
        <v>0</v>
      </c>
      <c r="AD272">
        <v>0</v>
      </c>
      <c r="AE272">
        <v>9.6999999999999993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2.1</v>
      </c>
      <c r="AU272" t="s">
        <v>3</v>
      </c>
      <c r="AV272">
        <v>0</v>
      </c>
      <c r="AW272">
        <v>2</v>
      </c>
      <c r="AX272">
        <v>25997178</v>
      </c>
      <c r="AY272">
        <v>1</v>
      </c>
      <c r="AZ272">
        <v>0</v>
      </c>
      <c r="BA272">
        <v>274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Y272*Source!I82</f>
        <v>0.16800000000000001</v>
      </c>
      <c r="CY272">
        <f t="shared" si="44"/>
        <v>9.6999999999999993</v>
      </c>
      <c r="CZ272">
        <f t="shared" si="45"/>
        <v>9.6999999999999993</v>
      </c>
      <c r="DA272">
        <f t="shared" si="46"/>
        <v>1</v>
      </c>
      <c r="DB272">
        <f t="shared" si="42"/>
        <v>20.37</v>
      </c>
      <c r="DC272">
        <f t="shared" si="43"/>
        <v>0</v>
      </c>
    </row>
    <row r="273" spans="1:107" x14ac:dyDescent="0.25">
      <c r="A273">
        <f>ROW(Source!A82)</f>
        <v>82</v>
      </c>
      <c r="B273">
        <v>25996508</v>
      </c>
      <c r="C273">
        <v>25997159</v>
      </c>
      <c r="D273">
        <v>23747723</v>
      </c>
      <c r="E273">
        <v>1</v>
      </c>
      <c r="F273">
        <v>1</v>
      </c>
      <c r="G273">
        <v>1</v>
      </c>
      <c r="H273">
        <v>3</v>
      </c>
      <c r="I273" t="s">
        <v>740</v>
      </c>
      <c r="J273" t="s">
        <v>741</v>
      </c>
      <c r="K273" t="s">
        <v>637</v>
      </c>
      <c r="L273">
        <v>1346</v>
      </c>
      <c r="N273">
        <v>1009</v>
      </c>
      <c r="O273" t="s">
        <v>155</v>
      </c>
      <c r="P273" t="s">
        <v>155</v>
      </c>
      <c r="Q273">
        <v>1</v>
      </c>
      <c r="W273">
        <v>0</v>
      </c>
      <c r="X273">
        <v>1099974664</v>
      </c>
      <c r="Y273">
        <v>10.4</v>
      </c>
      <c r="AA273">
        <v>9.65</v>
      </c>
      <c r="AB273">
        <v>0</v>
      </c>
      <c r="AC273">
        <v>0</v>
      </c>
      <c r="AD273">
        <v>0</v>
      </c>
      <c r="AE273">
        <v>9.65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10.4</v>
      </c>
      <c r="AU273" t="s">
        <v>3</v>
      </c>
      <c r="AV273">
        <v>0</v>
      </c>
      <c r="AW273">
        <v>2</v>
      </c>
      <c r="AX273">
        <v>25997179</v>
      </c>
      <c r="AY273">
        <v>1</v>
      </c>
      <c r="AZ273">
        <v>0</v>
      </c>
      <c r="BA273">
        <v>275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Y273*Source!I82</f>
        <v>0.83200000000000007</v>
      </c>
      <c r="CY273">
        <f t="shared" si="44"/>
        <v>9.65</v>
      </c>
      <c r="CZ273">
        <f t="shared" si="45"/>
        <v>9.65</v>
      </c>
      <c r="DA273">
        <f t="shared" si="46"/>
        <v>1</v>
      </c>
      <c r="DB273">
        <f t="shared" si="42"/>
        <v>100.36</v>
      </c>
      <c r="DC273">
        <f t="shared" si="43"/>
        <v>0</v>
      </c>
    </row>
    <row r="274" spans="1:107" x14ac:dyDescent="0.25">
      <c r="A274">
        <f>ROW(Source!A82)</f>
        <v>82</v>
      </c>
      <c r="B274">
        <v>25996508</v>
      </c>
      <c r="C274">
        <v>25997159</v>
      </c>
      <c r="D274">
        <v>23744011</v>
      </c>
      <c r="E274">
        <v>1</v>
      </c>
      <c r="F274">
        <v>1</v>
      </c>
      <c r="G274">
        <v>1</v>
      </c>
      <c r="H274">
        <v>3</v>
      </c>
      <c r="I274" t="s">
        <v>716</v>
      </c>
      <c r="J274" t="s">
        <v>717</v>
      </c>
      <c r="K274" t="s">
        <v>718</v>
      </c>
      <c r="L274">
        <v>1346</v>
      </c>
      <c r="N274">
        <v>1009</v>
      </c>
      <c r="O274" t="s">
        <v>155</v>
      </c>
      <c r="P274" t="s">
        <v>155</v>
      </c>
      <c r="Q274">
        <v>1</v>
      </c>
      <c r="W274">
        <v>0</v>
      </c>
      <c r="X274">
        <v>-1783383286</v>
      </c>
      <c r="Y274">
        <v>3</v>
      </c>
      <c r="AA274">
        <v>28</v>
      </c>
      <c r="AB274">
        <v>0</v>
      </c>
      <c r="AC274">
        <v>0</v>
      </c>
      <c r="AD274">
        <v>0</v>
      </c>
      <c r="AE274">
        <v>28</v>
      </c>
      <c r="AF274">
        <v>0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3</v>
      </c>
      <c r="AU274" t="s">
        <v>3</v>
      </c>
      <c r="AV274">
        <v>0</v>
      </c>
      <c r="AW274">
        <v>2</v>
      </c>
      <c r="AX274">
        <v>25997180</v>
      </c>
      <c r="AY274">
        <v>1</v>
      </c>
      <c r="AZ274">
        <v>0</v>
      </c>
      <c r="BA274">
        <v>276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Y274*Source!I82</f>
        <v>0.24</v>
      </c>
      <c r="CY274">
        <f t="shared" si="44"/>
        <v>28</v>
      </c>
      <c r="CZ274">
        <f t="shared" si="45"/>
        <v>28</v>
      </c>
      <c r="DA274">
        <f t="shared" si="46"/>
        <v>1</v>
      </c>
      <c r="DB274">
        <f t="shared" si="42"/>
        <v>84</v>
      </c>
      <c r="DC274">
        <f t="shared" si="43"/>
        <v>0</v>
      </c>
    </row>
    <row r="275" spans="1:107" x14ac:dyDescent="0.25">
      <c r="A275">
        <f>ROW(Source!A82)</f>
        <v>82</v>
      </c>
      <c r="B275">
        <v>25996508</v>
      </c>
      <c r="C275">
        <v>25997159</v>
      </c>
      <c r="D275">
        <v>23744406</v>
      </c>
      <c r="E275">
        <v>1</v>
      </c>
      <c r="F275">
        <v>1</v>
      </c>
      <c r="G275">
        <v>1</v>
      </c>
      <c r="H275">
        <v>3</v>
      </c>
      <c r="I275" t="s">
        <v>748</v>
      </c>
      <c r="J275" t="s">
        <v>749</v>
      </c>
      <c r="K275" t="s">
        <v>750</v>
      </c>
      <c r="L275">
        <v>1308</v>
      </c>
      <c r="N275">
        <v>1003</v>
      </c>
      <c r="O275" t="s">
        <v>262</v>
      </c>
      <c r="P275" t="s">
        <v>262</v>
      </c>
      <c r="Q275">
        <v>100</v>
      </c>
      <c r="W275">
        <v>0</v>
      </c>
      <c r="X275">
        <v>1862301538</v>
      </c>
      <c r="Y275">
        <v>0.1</v>
      </c>
      <c r="AA275">
        <v>50.32</v>
      </c>
      <c r="AB275">
        <v>0</v>
      </c>
      <c r="AC275">
        <v>0</v>
      </c>
      <c r="AD275">
        <v>0</v>
      </c>
      <c r="AE275">
        <v>50.32</v>
      </c>
      <c r="AF275">
        <v>0</v>
      </c>
      <c r="AG275">
        <v>0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3</v>
      </c>
      <c r="AT275">
        <v>0.1</v>
      </c>
      <c r="AU275" t="s">
        <v>3</v>
      </c>
      <c r="AV275">
        <v>0</v>
      </c>
      <c r="AW275">
        <v>2</v>
      </c>
      <c r="AX275">
        <v>25997181</v>
      </c>
      <c r="AY275">
        <v>1</v>
      </c>
      <c r="AZ275">
        <v>0</v>
      </c>
      <c r="BA275">
        <v>277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Y275*Source!I82</f>
        <v>8.0000000000000002E-3</v>
      </c>
      <c r="CY275">
        <f t="shared" si="44"/>
        <v>50.32</v>
      </c>
      <c r="CZ275">
        <f t="shared" si="45"/>
        <v>50.32</v>
      </c>
      <c r="DA275">
        <f t="shared" si="46"/>
        <v>1</v>
      </c>
      <c r="DB275">
        <f t="shared" si="42"/>
        <v>5.03</v>
      </c>
      <c r="DC275">
        <f t="shared" si="43"/>
        <v>0</v>
      </c>
    </row>
    <row r="276" spans="1:107" x14ac:dyDescent="0.25">
      <c r="A276">
        <f>ROW(Source!A82)</f>
        <v>82</v>
      </c>
      <c r="B276">
        <v>25996508</v>
      </c>
      <c r="C276">
        <v>25997159</v>
      </c>
      <c r="D276">
        <v>23744444</v>
      </c>
      <c r="E276">
        <v>1</v>
      </c>
      <c r="F276">
        <v>1</v>
      </c>
      <c r="G276">
        <v>1</v>
      </c>
      <c r="H276">
        <v>3</v>
      </c>
      <c r="I276" t="s">
        <v>719</v>
      </c>
      <c r="J276" t="s">
        <v>720</v>
      </c>
      <c r="K276" t="s">
        <v>721</v>
      </c>
      <c r="L276">
        <v>1346</v>
      </c>
      <c r="N276">
        <v>1009</v>
      </c>
      <c r="O276" t="s">
        <v>155</v>
      </c>
      <c r="P276" t="s">
        <v>155</v>
      </c>
      <c r="Q276">
        <v>1</v>
      </c>
      <c r="W276">
        <v>0</v>
      </c>
      <c r="X276">
        <v>-1438201104</v>
      </c>
      <c r="Y276">
        <v>0.42</v>
      </c>
      <c r="AA276">
        <v>55.71</v>
      </c>
      <c r="AB276">
        <v>0</v>
      </c>
      <c r="AC276">
        <v>0</v>
      </c>
      <c r="AD276">
        <v>0</v>
      </c>
      <c r="AE276">
        <v>55.71</v>
      </c>
      <c r="AF276">
        <v>0</v>
      </c>
      <c r="AG276">
        <v>0</v>
      </c>
      <c r="AH276">
        <v>0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3</v>
      </c>
      <c r="AT276">
        <v>0.42</v>
      </c>
      <c r="AU276" t="s">
        <v>3</v>
      </c>
      <c r="AV276">
        <v>0</v>
      </c>
      <c r="AW276">
        <v>2</v>
      </c>
      <c r="AX276">
        <v>25997182</v>
      </c>
      <c r="AY276">
        <v>1</v>
      </c>
      <c r="AZ276">
        <v>0</v>
      </c>
      <c r="BA276">
        <v>278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Y276*Source!I82</f>
        <v>3.3599999999999998E-2</v>
      </c>
      <c r="CY276">
        <f t="shared" si="44"/>
        <v>55.71</v>
      </c>
      <c r="CZ276">
        <f t="shared" si="45"/>
        <v>55.71</v>
      </c>
      <c r="DA276">
        <f t="shared" si="46"/>
        <v>1</v>
      </c>
      <c r="DB276">
        <f t="shared" si="42"/>
        <v>23.4</v>
      </c>
      <c r="DC276">
        <f t="shared" si="43"/>
        <v>0</v>
      </c>
    </row>
    <row r="277" spans="1:107" x14ac:dyDescent="0.25">
      <c r="A277">
        <f>ROW(Source!A82)</f>
        <v>82</v>
      </c>
      <c r="B277">
        <v>25996508</v>
      </c>
      <c r="C277">
        <v>25997159</v>
      </c>
      <c r="D277">
        <v>23804222</v>
      </c>
      <c r="E277">
        <v>1</v>
      </c>
      <c r="F277">
        <v>1</v>
      </c>
      <c r="G277">
        <v>1</v>
      </c>
      <c r="H277">
        <v>3</v>
      </c>
      <c r="I277" t="s">
        <v>709</v>
      </c>
      <c r="J277" t="s">
        <v>710</v>
      </c>
      <c r="K277" t="s">
        <v>711</v>
      </c>
      <c r="L277">
        <v>1374</v>
      </c>
      <c r="N277">
        <v>1013</v>
      </c>
      <c r="O277" t="s">
        <v>712</v>
      </c>
      <c r="P277" t="s">
        <v>712</v>
      </c>
      <c r="Q277">
        <v>1</v>
      </c>
      <c r="W277">
        <v>0</v>
      </c>
      <c r="X277">
        <v>-766620318</v>
      </c>
      <c r="Y277">
        <v>42.38</v>
      </c>
      <c r="AA277">
        <v>1</v>
      </c>
      <c r="AB277">
        <v>0</v>
      </c>
      <c r="AC277">
        <v>0</v>
      </c>
      <c r="AD277">
        <v>0</v>
      </c>
      <c r="AE277">
        <v>1</v>
      </c>
      <c r="AF277">
        <v>0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3</v>
      </c>
      <c r="AT277">
        <v>42.38</v>
      </c>
      <c r="AU277" t="s">
        <v>3</v>
      </c>
      <c r="AV277">
        <v>0</v>
      </c>
      <c r="AW277">
        <v>2</v>
      </c>
      <c r="AX277">
        <v>25997183</v>
      </c>
      <c r="AY277">
        <v>1</v>
      </c>
      <c r="AZ277">
        <v>0</v>
      </c>
      <c r="BA277">
        <v>279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Y277*Source!I82</f>
        <v>3.3904000000000001</v>
      </c>
      <c r="CY277">
        <f t="shared" si="44"/>
        <v>1</v>
      </c>
      <c r="CZ277">
        <f t="shared" si="45"/>
        <v>1</v>
      </c>
      <c r="DA277">
        <f t="shared" si="46"/>
        <v>1</v>
      </c>
      <c r="DB277">
        <f t="shared" si="42"/>
        <v>42.38</v>
      </c>
      <c r="DC277">
        <f t="shared" si="43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9"/>
  <sheetViews>
    <sheetView workbookViewId="0"/>
  </sheetViews>
  <sheetFormatPr defaultColWidth="9.109375" defaultRowHeight="13.2" x14ac:dyDescent="0.25"/>
  <cols>
    <col min="1" max="256" width="9.109375" customWidth="1"/>
  </cols>
  <sheetData>
    <row r="1" spans="1:44" x14ac:dyDescent="0.25">
      <c r="A1">
        <f>ROW(Source!A24)</f>
        <v>24</v>
      </c>
      <c r="B1">
        <v>25996575</v>
      </c>
      <c r="C1">
        <v>25996569</v>
      </c>
      <c r="D1">
        <v>21280845</v>
      </c>
      <c r="E1">
        <v>1</v>
      </c>
      <c r="F1">
        <v>1</v>
      </c>
      <c r="G1">
        <v>1</v>
      </c>
      <c r="H1">
        <v>1</v>
      </c>
      <c r="I1" t="s">
        <v>455</v>
      </c>
      <c r="J1" t="s">
        <v>3</v>
      </c>
      <c r="K1" t="s">
        <v>456</v>
      </c>
      <c r="L1">
        <v>1369</v>
      </c>
      <c r="N1">
        <v>1013</v>
      </c>
      <c r="O1" t="s">
        <v>457</v>
      </c>
      <c r="P1" t="s">
        <v>457</v>
      </c>
      <c r="Q1">
        <v>1</v>
      </c>
      <c r="X1">
        <v>179.3</v>
      </c>
      <c r="Y1">
        <v>0</v>
      </c>
      <c r="Z1">
        <v>0</v>
      </c>
      <c r="AA1">
        <v>0</v>
      </c>
      <c r="AB1">
        <v>8.02</v>
      </c>
      <c r="AC1">
        <v>0</v>
      </c>
      <c r="AD1">
        <v>1</v>
      </c>
      <c r="AE1">
        <v>1</v>
      </c>
      <c r="AF1" t="s">
        <v>3</v>
      </c>
      <c r="AG1">
        <v>179.3</v>
      </c>
      <c r="AH1">
        <v>2</v>
      </c>
      <c r="AI1">
        <v>25996570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5">
      <c r="A2">
        <f>ROW(Source!A24)</f>
        <v>24</v>
      </c>
      <c r="B2">
        <v>25996576</v>
      </c>
      <c r="C2">
        <v>25996569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29</v>
      </c>
      <c r="J2" t="s">
        <v>3</v>
      </c>
      <c r="K2" t="s">
        <v>458</v>
      </c>
      <c r="L2">
        <v>608254</v>
      </c>
      <c r="N2">
        <v>1013</v>
      </c>
      <c r="O2" t="s">
        <v>459</v>
      </c>
      <c r="P2" t="s">
        <v>459</v>
      </c>
      <c r="Q2">
        <v>1</v>
      </c>
      <c r="X2">
        <v>3.97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3.97</v>
      </c>
      <c r="AH2">
        <v>2</v>
      </c>
      <c r="AI2">
        <v>25996571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5">
      <c r="A3">
        <f>ROW(Source!A24)</f>
        <v>24</v>
      </c>
      <c r="B3">
        <v>25996577</v>
      </c>
      <c r="C3">
        <v>25996569</v>
      </c>
      <c r="D3">
        <v>23738807</v>
      </c>
      <c r="E3">
        <v>1</v>
      </c>
      <c r="F3">
        <v>1</v>
      </c>
      <c r="G3">
        <v>1</v>
      </c>
      <c r="H3">
        <v>2</v>
      </c>
      <c r="I3" t="s">
        <v>460</v>
      </c>
      <c r="J3" t="s">
        <v>461</v>
      </c>
      <c r="K3" t="s">
        <v>462</v>
      </c>
      <c r="L3">
        <v>1368</v>
      </c>
      <c r="N3">
        <v>1011</v>
      </c>
      <c r="O3" t="s">
        <v>463</v>
      </c>
      <c r="P3" t="s">
        <v>463</v>
      </c>
      <c r="Q3">
        <v>1</v>
      </c>
      <c r="X3">
        <v>3.97</v>
      </c>
      <c r="Y3">
        <v>0</v>
      </c>
      <c r="Z3">
        <v>60.6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3.97</v>
      </c>
      <c r="AH3">
        <v>2</v>
      </c>
      <c r="AI3">
        <v>25996572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5">
      <c r="A4">
        <f>ROW(Source!A24)</f>
        <v>24</v>
      </c>
      <c r="B4">
        <v>25996578</v>
      </c>
      <c r="C4">
        <v>25996569</v>
      </c>
      <c r="D4">
        <v>23740120</v>
      </c>
      <c r="E4">
        <v>1</v>
      </c>
      <c r="F4">
        <v>1</v>
      </c>
      <c r="G4">
        <v>1</v>
      </c>
      <c r="H4">
        <v>2</v>
      </c>
      <c r="I4" t="s">
        <v>464</v>
      </c>
      <c r="J4" t="s">
        <v>465</v>
      </c>
      <c r="K4" t="s">
        <v>466</v>
      </c>
      <c r="L4">
        <v>1368</v>
      </c>
      <c r="N4">
        <v>1011</v>
      </c>
      <c r="O4" t="s">
        <v>463</v>
      </c>
      <c r="P4" t="s">
        <v>463</v>
      </c>
      <c r="Q4">
        <v>1</v>
      </c>
      <c r="X4">
        <v>7.93</v>
      </c>
      <c r="Y4">
        <v>0</v>
      </c>
      <c r="Z4">
        <v>16.2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7.93</v>
      </c>
      <c r="AH4">
        <v>2</v>
      </c>
      <c r="AI4">
        <v>25996573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5">
      <c r="A5">
        <f>ROW(Source!A24)</f>
        <v>24</v>
      </c>
      <c r="B5">
        <v>25996579</v>
      </c>
      <c r="C5">
        <v>25996569</v>
      </c>
      <c r="D5">
        <v>23797353</v>
      </c>
      <c r="E5">
        <v>1</v>
      </c>
      <c r="F5">
        <v>1</v>
      </c>
      <c r="G5">
        <v>1</v>
      </c>
      <c r="H5">
        <v>3</v>
      </c>
      <c r="I5" t="s">
        <v>22</v>
      </c>
      <c r="J5" t="s">
        <v>25</v>
      </c>
      <c r="K5" t="s">
        <v>23</v>
      </c>
      <c r="L5">
        <v>1348</v>
      </c>
      <c r="N5">
        <v>1009</v>
      </c>
      <c r="O5" t="s">
        <v>24</v>
      </c>
      <c r="P5" t="s">
        <v>24</v>
      </c>
      <c r="Q5">
        <v>1000</v>
      </c>
      <c r="X5">
        <v>10.5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 t="s">
        <v>3</v>
      </c>
      <c r="AG5">
        <v>10.5</v>
      </c>
      <c r="AH5">
        <v>2</v>
      </c>
      <c r="AI5">
        <v>25996574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5">
      <c r="A6">
        <f>ROW(Source!A26)</f>
        <v>26</v>
      </c>
      <c r="B6">
        <v>25996584</v>
      </c>
      <c r="C6">
        <v>25996581</v>
      </c>
      <c r="D6">
        <v>21282397</v>
      </c>
      <c r="E6">
        <v>1</v>
      </c>
      <c r="F6">
        <v>1</v>
      </c>
      <c r="G6">
        <v>1</v>
      </c>
      <c r="H6">
        <v>1</v>
      </c>
      <c r="I6" t="s">
        <v>467</v>
      </c>
      <c r="J6" t="s">
        <v>3</v>
      </c>
      <c r="K6" t="s">
        <v>468</v>
      </c>
      <c r="L6">
        <v>1369</v>
      </c>
      <c r="N6">
        <v>1013</v>
      </c>
      <c r="O6" t="s">
        <v>457</v>
      </c>
      <c r="P6" t="s">
        <v>457</v>
      </c>
      <c r="Q6">
        <v>1</v>
      </c>
      <c r="X6">
        <v>36.28</v>
      </c>
      <c r="Y6">
        <v>0</v>
      </c>
      <c r="Z6">
        <v>0</v>
      </c>
      <c r="AA6">
        <v>0</v>
      </c>
      <c r="AB6">
        <v>7.94</v>
      </c>
      <c r="AC6">
        <v>0</v>
      </c>
      <c r="AD6">
        <v>1</v>
      </c>
      <c r="AE6">
        <v>1</v>
      </c>
      <c r="AF6" t="s">
        <v>3</v>
      </c>
      <c r="AG6">
        <v>36.28</v>
      </c>
      <c r="AH6">
        <v>2</v>
      </c>
      <c r="AI6">
        <v>25996582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5">
      <c r="A7">
        <f>ROW(Source!A26)</f>
        <v>26</v>
      </c>
      <c r="B7">
        <v>25996585</v>
      </c>
      <c r="C7">
        <v>25996581</v>
      </c>
      <c r="D7">
        <v>23797353</v>
      </c>
      <c r="E7">
        <v>1</v>
      </c>
      <c r="F7">
        <v>1</v>
      </c>
      <c r="G7">
        <v>1</v>
      </c>
      <c r="H7">
        <v>3</v>
      </c>
      <c r="I7" t="s">
        <v>22</v>
      </c>
      <c r="J7" t="s">
        <v>25</v>
      </c>
      <c r="K7" t="s">
        <v>23</v>
      </c>
      <c r="L7">
        <v>1348</v>
      </c>
      <c r="N7">
        <v>1009</v>
      </c>
      <c r="O7" t="s">
        <v>24</v>
      </c>
      <c r="P7" t="s">
        <v>24</v>
      </c>
      <c r="Q7">
        <v>1000</v>
      </c>
      <c r="X7">
        <v>1.18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t="s">
        <v>3</v>
      </c>
      <c r="AG7">
        <v>1.18</v>
      </c>
      <c r="AH7">
        <v>2</v>
      </c>
      <c r="AI7">
        <v>25996583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5">
      <c r="A8">
        <f>ROW(Source!A28)</f>
        <v>28</v>
      </c>
      <c r="B8">
        <v>25996590</v>
      </c>
      <c r="C8">
        <v>25996587</v>
      </c>
      <c r="D8">
        <v>21279362</v>
      </c>
      <c r="E8">
        <v>1</v>
      </c>
      <c r="F8">
        <v>1</v>
      </c>
      <c r="G8">
        <v>1</v>
      </c>
      <c r="H8">
        <v>1</v>
      </c>
      <c r="I8" t="s">
        <v>469</v>
      </c>
      <c r="J8" t="s">
        <v>3</v>
      </c>
      <c r="K8" t="s">
        <v>470</v>
      </c>
      <c r="L8">
        <v>1369</v>
      </c>
      <c r="N8">
        <v>1013</v>
      </c>
      <c r="O8" t="s">
        <v>457</v>
      </c>
      <c r="P8" t="s">
        <v>457</v>
      </c>
      <c r="Q8">
        <v>1</v>
      </c>
      <c r="X8">
        <v>10.4</v>
      </c>
      <c r="Y8">
        <v>0</v>
      </c>
      <c r="Z8">
        <v>0</v>
      </c>
      <c r="AA8">
        <v>0</v>
      </c>
      <c r="AB8">
        <v>7.8</v>
      </c>
      <c r="AC8">
        <v>0</v>
      </c>
      <c r="AD8">
        <v>1</v>
      </c>
      <c r="AE8">
        <v>1</v>
      </c>
      <c r="AF8" t="s">
        <v>3</v>
      </c>
      <c r="AG8">
        <v>10.4</v>
      </c>
      <c r="AH8">
        <v>2</v>
      </c>
      <c r="AI8">
        <v>25996588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5">
      <c r="A9">
        <f>ROW(Source!A28)</f>
        <v>28</v>
      </c>
      <c r="B9">
        <v>25996591</v>
      </c>
      <c r="C9">
        <v>25996587</v>
      </c>
      <c r="D9">
        <v>23797353</v>
      </c>
      <c r="E9">
        <v>1</v>
      </c>
      <c r="F9">
        <v>1</v>
      </c>
      <c r="G9">
        <v>1</v>
      </c>
      <c r="H9">
        <v>3</v>
      </c>
      <c r="I9" t="s">
        <v>22</v>
      </c>
      <c r="J9" t="s">
        <v>25</v>
      </c>
      <c r="K9" t="s">
        <v>23</v>
      </c>
      <c r="L9">
        <v>1348</v>
      </c>
      <c r="N9">
        <v>1009</v>
      </c>
      <c r="O9" t="s">
        <v>24</v>
      </c>
      <c r="P9" t="s">
        <v>24</v>
      </c>
      <c r="Q9">
        <v>1000</v>
      </c>
      <c r="X9">
        <v>0.03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3</v>
      </c>
      <c r="AG9">
        <v>0.03</v>
      </c>
      <c r="AH9">
        <v>2</v>
      </c>
      <c r="AI9">
        <v>25996589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5">
      <c r="A10">
        <f>ROW(Source!A30)</f>
        <v>30</v>
      </c>
      <c r="B10">
        <v>25996596</v>
      </c>
      <c r="C10">
        <v>25996593</v>
      </c>
      <c r="D10">
        <v>21279362</v>
      </c>
      <c r="E10">
        <v>1</v>
      </c>
      <c r="F10">
        <v>1</v>
      </c>
      <c r="G10">
        <v>1</v>
      </c>
      <c r="H10">
        <v>1</v>
      </c>
      <c r="I10" t="s">
        <v>469</v>
      </c>
      <c r="J10" t="s">
        <v>3</v>
      </c>
      <c r="K10" t="s">
        <v>470</v>
      </c>
      <c r="L10">
        <v>1369</v>
      </c>
      <c r="N10">
        <v>1013</v>
      </c>
      <c r="O10" t="s">
        <v>457</v>
      </c>
      <c r="P10" t="s">
        <v>457</v>
      </c>
      <c r="Q10">
        <v>1</v>
      </c>
      <c r="X10">
        <v>3.77</v>
      </c>
      <c r="Y10">
        <v>0</v>
      </c>
      <c r="Z10">
        <v>0</v>
      </c>
      <c r="AA10">
        <v>0</v>
      </c>
      <c r="AB10">
        <v>7.8</v>
      </c>
      <c r="AC10">
        <v>0</v>
      </c>
      <c r="AD10">
        <v>1</v>
      </c>
      <c r="AE10">
        <v>1</v>
      </c>
      <c r="AF10" t="s">
        <v>3</v>
      </c>
      <c r="AG10">
        <v>3.77</v>
      </c>
      <c r="AH10">
        <v>2</v>
      </c>
      <c r="AI10">
        <v>25996594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5">
      <c r="A11">
        <f>ROW(Source!A30)</f>
        <v>30</v>
      </c>
      <c r="B11">
        <v>25996597</v>
      </c>
      <c r="C11">
        <v>25996593</v>
      </c>
      <c r="D11">
        <v>23797353</v>
      </c>
      <c r="E11">
        <v>1</v>
      </c>
      <c r="F11">
        <v>1</v>
      </c>
      <c r="G11">
        <v>1</v>
      </c>
      <c r="H11">
        <v>3</v>
      </c>
      <c r="I11" t="s">
        <v>22</v>
      </c>
      <c r="J11" t="s">
        <v>25</v>
      </c>
      <c r="K11" t="s">
        <v>23</v>
      </c>
      <c r="L11">
        <v>1348</v>
      </c>
      <c r="N11">
        <v>1009</v>
      </c>
      <c r="O11" t="s">
        <v>24</v>
      </c>
      <c r="P11" t="s">
        <v>24</v>
      </c>
      <c r="Q11">
        <v>1000</v>
      </c>
      <c r="X11">
        <v>0.11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3</v>
      </c>
      <c r="AG11">
        <v>0.11</v>
      </c>
      <c r="AH11">
        <v>2</v>
      </c>
      <c r="AI11">
        <v>25996595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5">
      <c r="A12">
        <f>ROW(Source!A32)</f>
        <v>32</v>
      </c>
      <c r="B12">
        <v>25996604</v>
      </c>
      <c r="C12">
        <v>25996599</v>
      </c>
      <c r="D12">
        <v>21279362</v>
      </c>
      <c r="E12">
        <v>1</v>
      </c>
      <c r="F12">
        <v>1</v>
      </c>
      <c r="G12">
        <v>1</v>
      </c>
      <c r="H12">
        <v>1</v>
      </c>
      <c r="I12" t="s">
        <v>469</v>
      </c>
      <c r="J12" t="s">
        <v>3</v>
      </c>
      <c r="K12" t="s">
        <v>470</v>
      </c>
      <c r="L12">
        <v>1369</v>
      </c>
      <c r="N12">
        <v>1013</v>
      </c>
      <c r="O12" t="s">
        <v>457</v>
      </c>
      <c r="P12" t="s">
        <v>457</v>
      </c>
      <c r="Q12">
        <v>1</v>
      </c>
      <c r="X12">
        <v>11.39</v>
      </c>
      <c r="Y12">
        <v>0</v>
      </c>
      <c r="Z12">
        <v>0</v>
      </c>
      <c r="AA12">
        <v>0</v>
      </c>
      <c r="AB12">
        <v>7.8</v>
      </c>
      <c r="AC12">
        <v>0</v>
      </c>
      <c r="AD12">
        <v>1</v>
      </c>
      <c r="AE12">
        <v>1</v>
      </c>
      <c r="AF12" t="s">
        <v>3</v>
      </c>
      <c r="AG12">
        <v>11.39</v>
      </c>
      <c r="AH12">
        <v>2</v>
      </c>
      <c r="AI12">
        <v>25996600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5">
      <c r="A13">
        <f>ROW(Source!A32)</f>
        <v>32</v>
      </c>
      <c r="B13">
        <v>25996605</v>
      </c>
      <c r="C13">
        <v>25996599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29</v>
      </c>
      <c r="J13" t="s">
        <v>3</v>
      </c>
      <c r="K13" t="s">
        <v>458</v>
      </c>
      <c r="L13">
        <v>608254</v>
      </c>
      <c r="N13">
        <v>1013</v>
      </c>
      <c r="O13" t="s">
        <v>459</v>
      </c>
      <c r="P13" t="s">
        <v>459</v>
      </c>
      <c r="Q13">
        <v>1</v>
      </c>
      <c r="X13">
        <v>0.13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3</v>
      </c>
      <c r="AG13">
        <v>0.13</v>
      </c>
      <c r="AH13">
        <v>2</v>
      </c>
      <c r="AI13">
        <v>25996601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5">
      <c r="A14">
        <f>ROW(Source!A32)</f>
        <v>32</v>
      </c>
      <c r="B14">
        <v>25996606</v>
      </c>
      <c r="C14">
        <v>25996599</v>
      </c>
      <c r="D14">
        <v>23738697</v>
      </c>
      <c r="E14">
        <v>1</v>
      </c>
      <c r="F14">
        <v>1</v>
      </c>
      <c r="G14">
        <v>1</v>
      </c>
      <c r="H14">
        <v>2</v>
      </c>
      <c r="I14" t="s">
        <v>471</v>
      </c>
      <c r="J14" t="s">
        <v>472</v>
      </c>
      <c r="K14" t="s">
        <v>473</v>
      </c>
      <c r="L14">
        <v>1368</v>
      </c>
      <c r="N14">
        <v>1011</v>
      </c>
      <c r="O14" t="s">
        <v>463</v>
      </c>
      <c r="P14" t="s">
        <v>463</v>
      </c>
      <c r="Q14">
        <v>1</v>
      </c>
      <c r="X14">
        <v>0.13</v>
      </c>
      <c r="Y14">
        <v>0</v>
      </c>
      <c r="Z14">
        <v>30.87</v>
      </c>
      <c r="AA14">
        <v>13.5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0.13</v>
      </c>
      <c r="AH14">
        <v>2</v>
      </c>
      <c r="AI14">
        <v>25996602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5">
      <c r="A15">
        <f>ROW(Source!A32)</f>
        <v>32</v>
      </c>
      <c r="B15">
        <v>25996607</v>
      </c>
      <c r="C15">
        <v>25996599</v>
      </c>
      <c r="D15">
        <v>23797353</v>
      </c>
      <c r="E15">
        <v>1</v>
      </c>
      <c r="F15">
        <v>1</v>
      </c>
      <c r="G15">
        <v>1</v>
      </c>
      <c r="H15">
        <v>3</v>
      </c>
      <c r="I15" t="s">
        <v>22</v>
      </c>
      <c r="J15" t="s">
        <v>25</v>
      </c>
      <c r="K15" t="s">
        <v>23</v>
      </c>
      <c r="L15">
        <v>1348</v>
      </c>
      <c r="N15">
        <v>1009</v>
      </c>
      <c r="O15" t="s">
        <v>24</v>
      </c>
      <c r="P15" t="s">
        <v>24</v>
      </c>
      <c r="Q15">
        <v>1000</v>
      </c>
      <c r="X15">
        <v>0.47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3</v>
      </c>
      <c r="AG15">
        <v>0.47</v>
      </c>
      <c r="AH15">
        <v>2</v>
      </c>
      <c r="AI15">
        <v>25996603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5">
      <c r="A16">
        <f>ROW(Source!A34)</f>
        <v>34</v>
      </c>
      <c r="B16">
        <v>25996616</v>
      </c>
      <c r="C16">
        <v>25996609</v>
      </c>
      <c r="D16">
        <v>21279612</v>
      </c>
      <c r="E16">
        <v>1</v>
      </c>
      <c r="F16">
        <v>1</v>
      </c>
      <c r="G16">
        <v>1</v>
      </c>
      <c r="H16">
        <v>1</v>
      </c>
      <c r="I16" t="s">
        <v>474</v>
      </c>
      <c r="J16" t="s">
        <v>3</v>
      </c>
      <c r="K16" t="s">
        <v>475</v>
      </c>
      <c r="L16">
        <v>1369</v>
      </c>
      <c r="N16">
        <v>1013</v>
      </c>
      <c r="O16" t="s">
        <v>457</v>
      </c>
      <c r="P16" t="s">
        <v>457</v>
      </c>
      <c r="Q16">
        <v>1</v>
      </c>
      <c r="X16">
        <v>111.2</v>
      </c>
      <c r="Y16">
        <v>0</v>
      </c>
      <c r="Z16">
        <v>0</v>
      </c>
      <c r="AA16">
        <v>0</v>
      </c>
      <c r="AB16">
        <v>8.5299999999999994</v>
      </c>
      <c r="AC16">
        <v>0</v>
      </c>
      <c r="AD16">
        <v>1</v>
      </c>
      <c r="AE16">
        <v>1</v>
      </c>
      <c r="AF16" t="s">
        <v>3</v>
      </c>
      <c r="AG16">
        <v>111.2</v>
      </c>
      <c r="AH16">
        <v>2</v>
      </c>
      <c r="AI16">
        <v>25996610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5">
      <c r="A17">
        <f>ROW(Source!A34)</f>
        <v>34</v>
      </c>
      <c r="B17">
        <v>25996617</v>
      </c>
      <c r="C17">
        <v>25996609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29</v>
      </c>
      <c r="J17" t="s">
        <v>3</v>
      </c>
      <c r="K17" t="s">
        <v>458</v>
      </c>
      <c r="L17">
        <v>608254</v>
      </c>
      <c r="N17">
        <v>1013</v>
      </c>
      <c r="O17" t="s">
        <v>459</v>
      </c>
      <c r="P17" t="s">
        <v>459</v>
      </c>
      <c r="Q17">
        <v>1</v>
      </c>
      <c r="X17">
        <v>21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21</v>
      </c>
      <c r="AH17">
        <v>2</v>
      </c>
      <c r="AI17">
        <v>25996611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5">
      <c r="A18">
        <f>ROW(Source!A34)</f>
        <v>34</v>
      </c>
      <c r="B18">
        <v>25996618</v>
      </c>
      <c r="C18">
        <v>25996609</v>
      </c>
      <c r="D18">
        <v>23738697</v>
      </c>
      <c r="E18">
        <v>1</v>
      </c>
      <c r="F18">
        <v>1</v>
      </c>
      <c r="G18">
        <v>1</v>
      </c>
      <c r="H18">
        <v>2</v>
      </c>
      <c r="I18" t="s">
        <v>471</v>
      </c>
      <c r="J18" t="s">
        <v>472</v>
      </c>
      <c r="K18" t="s">
        <v>473</v>
      </c>
      <c r="L18">
        <v>1368</v>
      </c>
      <c r="N18">
        <v>1011</v>
      </c>
      <c r="O18" t="s">
        <v>463</v>
      </c>
      <c r="P18" t="s">
        <v>463</v>
      </c>
      <c r="Q18">
        <v>1</v>
      </c>
      <c r="X18">
        <v>1.8</v>
      </c>
      <c r="Y18">
        <v>0</v>
      </c>
      <c r="Z18">
        <v>30.87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1.8</v>
      </c>
      <c r="AH18">
        <v>2</v>
      </c>
      <c r="AI18">
        <v>25996612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5">
      <c r="A19">
        <f>ROW(Source!A34)</f>
        <v>34</v>
      </c>
      <c r="B19">
        <v>25996619</v>
      </c>
      <c r="C19">
        <v>25996609</v>
      </c>
      <c r="D19">
        <v>23738807</v>
      </c>
      <c r="E19">
        <v>1</v>
      </c>
      <c r="F19">
        <v>1</v>
      </c>
      <c r="G19">
        <v>1</v>
      </c>
      <c r="H19">
        <v>2</v>
      </c>
      <c r="I19" t="s">
        <v>460</v>
      </c>
      <c r="J19" t="s">
        <v>461</v>
      </c>
      <c r="K19" t="s">
        <v>462</v>
      </c>
      <c r="L19">
        <v>1368</v>
      </c>
      <c r="N19">
        <v>1011</v>
      </c>
      <c r="O19" t="s">
        <v>463</v>
      </c>
      <c r="P19" t="s">
        <v>463</v>
      </c>
      <c r="Q19">
        <v>1</v>
      </c>
      <c r="X19">
        <v>19.2</v>
      </c>
      <c r="Y19">
        <v>0</v>
      </c>
      <c r="Z19">
        <v>60.6</v>
      </c>
      <c r="AA19">
        <v>10.06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19.2</v>
      </c>
      <c r="AH19">
        <v>2</v>
      </c>
      <c r="AI19">
        <v>25996613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5">
      <c r="A20">
        <f>ROW(Source!A34)</f>
        <v>34</v>
      </c>
      <c r="B20">
        <v>25996620</v>
      </c>
      <c r="C20">
        <v>25996609</v>
      </c>
      <c r="D20">
        <v>23740120</v>
      </c>
      <c r="E20">
        <v>1</v>
      </c>
      <c r="F20">
        <v>1</v>
      </c>
      <c r="G20">
        <v>1</v>
      </c>
      <c r="H20">
        <v>2</v>
      </c>
      <c r="I20" t="s">
        <v>464</v>
      </c>
      <c r="J20" t="s">
        <v>465</v>
      </c>
      <c r="K20" t="s">
        <v>466</v>
      </c>
      <c r="L20">
        <v>1368</v>
      </c>
      <c r="N20">
        <v>1011</v>
      </c>
      <c r="O20" t="s">
        <v>463</v>
      </c>
      <c r="P20" t="s">
        <v>463</v>
      </c>
      <c r="Q20">
        <v>1</v>
      </c>
      <c r="X20">
        <v>38.4</v>
      </c>
      <c r="Y20">
        <v>0</v>
      </c>
      <c r="Z20">
        <v>16.2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38.4</v>
      </c>
      <c r="AH20">
        <v>2</v>
      </c>
      <c r="AI20">
        <v>25996614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5">
      <c r="A21">
        <f>ROW(Source!A34)</f>
        <v>34</v>
      </c>
      <c r="B21">
        <v>25996621</v>
      </c>
      <c r="C21">
        <v>25996609</v>
      </c>
      <c r="D21">
        <v>23797353</v>
      </c>
      <c r="E21">
        <v>1</v>
      </c>
      <c r="F21">
        <v>1</v>
      </c>
      <c r="G21">
        <v>1</v>
      </c>
      <c r="H21">
        <v>3</v>
      </c>
      <c r="I21" t="s">
        <v>22</v>
      </c>
      <c r="J21" t="s">
        <v>25</v>
      </c>
      <c r="K21" t="s">
        <v>23</v>
      </c>
      <c r="L21">
        <v>1348</v>
      </c>
      <c r="N21">
        <v>1009</v>
      </c>
      <c r="O21" t="s">
        <v>24</v>
      </c>
      <c r="P21" t="s">
        <v>24</v>
      </c>
      <c r="Q21">
        <v>1000</v>
      </c>
      <c r="X21">
        <v>6.6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 t="s">
        <v>3</v>
      </c>
      <c r="AG21">
        <v>6.6</v>
      </c>
      <c r="AH21">
        <v>2</v>
      </c>
      <c r="AI21">
        <v>25996615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5">
      <c r="A22">
        <f>ROW(Source!A36)</f>
        <v>36</v>
      </c>
      <c r="B22">
        <v>25996627</v>
      </c>
      <c r="C22">
        <v>25996623</v>
      </c>
      <c r="D22">
        <v>21283854</v>
      </c>
      <c r="E22">
        <v>1</v>
      </c>
      <c r="F22">
        <v>1</v>
      </c>
      <c r="G22">
        <v>1</v>
      </c>
      <c r="H22">
        <v>1</v>
      </c>
      <c r="I22" t="s">
        <v>476</v>
      </c>
      <c r="J22" t="s">
        <v>3</v>
      </c>
      <c r="K22" t="s">
        <v>477</v>
      </c>
      <c r="L22">
        <v>1369</v>
      </c>
      <c r="N22">
        <v>1013</v>
      </c>
      <c r="O22" t="s">
        <v>457</v>
      </c>
      <c r="P22" t="s">
        <v>457</v>
      </c>
      <c r="Q22">
        <v>1</v>
      </c>
      <c r="X22">
        <v>7.31</v>
      </c>
      <c r="Y22">
        <v>0</v>
      </c>
      <c r="Z22">
        <v>0</v>
      </c>
      <c r="AA22">
        <v>0</v>
      </c>
      <c r="AB22">
        <v>8.64</v>
      </c>
      <c r="AC22">
        <v>0</v>
      </c>
      <c r="AD22">
        <v>1</v>
      </c>
      <c r="AE22">
        <v>1</v>
      </c>
      <c r="AF22" t="s">
        <v>3</v>
      </c>
      <c r="AG22">
        <v>7.31</v>
      </c>
      <c r="AH22">
        <v>2</v>
      </c>
      <c r="AI22">
        <v>25996624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5">
      <c r="A23">
        <f>ROW(Source!A36)</f>
        <v>36</v>
      </c>
      <c r="B23">
        <v>25996628</v>
      </c>
      <c r="C23">
        <v>25996623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29</v>
      </c>
      <c r="J23" t="s">
        <v>3</v>
      </c>
      <c r="K23" t="s">
        <v>458</v>
      </c>
      <c r="L23">
        <v>608254</v>
      </c>
      <c r="N23">
        <v>1013</v>
      </c>
      <c r="O23" t="s">
        <v>459</v>
      </c>
      <c r="P23" t="s">
        <v>459</v>
      </c>
      <c r="Q23">
        <v>1</v>
      </c>
      <c r="X23">
        <v>0.2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3</v>
      </c>
      <c r="AG23">
        <v>0.2</v>
      </c>
      <c r="AH23">
        <v>2</v>
      </c>
      <c r="AI23">
        <v>25996625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5">
      <c r="A24">
        <f>ROW(Source!A36)</f>
        <v>36</v>
      </c>
      <c r="B24">
        <v>25996629</v>
      </c>
      <c r="C24">
        <v>25996623</v>
      </c>
      <c r="D24">
        <v>23738697</v>
      </c>
      <c r="E24">
        <v>1</v>
      </c>
      <c r="F24">
        <v>1</v>
      </c>
      <c r="G24">
        <v>1</v>
      </c>
      <c r="H24">
        <v>2</v>
      </c>
      <c r="I24" t="s">
        <v>471</v>
      </c>
      <c r="J24" t="s">
        <v>472</v>
      </c>
      <c r="K24" t="s">
        <v>473</v>
      </c>
      <c r="L24">
        <v>1368</v>
      </c>
      <c r="N24">
        <v>1011</v>
      </c>
      <c r="O24" t="s">
        <v>463</v>
      </c>
      <c r="P24" t="s">
        <v>463</v>
      </c>
      <c r="Q24">
        <v>1</v>
      </c>
      <c r="X24">
        <v>0.2</v>
      </c>
      <c r="Y24">
        <v>0</v>
      </c>
      <c r="Z24">
        <v>30.87</v>
      </c>
      <c r="AA24">
        <v>13.5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0.2</v>
      </c>
      <c r="AH24">
        <v>2</v>
      </c>
      <c r="AI24">
        <v>25996626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5">
      <c r="A25">
        <f>ROW(Source!A37)</f>
        <v>37</v>
      </c>
      <c r="B25">
        <v>25996637</v>
      </c>
      <c r="C25">
        <v>25996630</v>
      </c>
      <c r="D25">
        <v>21284362</v>
      </c>
      <c r="E25">
        <v>1</v>
      </c>
      <c r="F25">
        <v>1</v>
      </c>
      <c r="G25">
        <v>1</v>
      </c>
      <c r="H25">
        <v>1</v>
      </c>
      <c r="I25" t="s">
        <v>478</v>
      </c>
      <c r="J25" t="s">
        <v>3</v>
      </c>
      <c r="K25" t="s">
        <v>479</v>
      </c>
      <c r="L25">
        <v>1369</v>
      </c>
      <c r="N25">
        <v>1013</v>
      </c>
      <c r="O25" t="s">
        <v>457</v>
      </c>
      <c r="P25" t="s">
        <v>457</v>
      </c>
      <c r="Q25">
        <v>1</v>
      </c>
      <c r="X25">
        <v>290.27</v>
      </c>
      <c r="Y25">
        <v>0</v>
      </c>
      <c r="Z25">
        <v>0</v>
      </c>
      <c r="AA25">
        <v>0</v>
      </c>
      <c r="AB25">
        <v>8.9700000000000006</v>
      </c>
      <c r="AC25">
        <v>0</v>
      </c>
      <c r="AD25">
        <v>1</v>
      </c>
      <c r="AE25">
        <v>1</v>
      </c>
      <c r="AF25" t="s">
        <v>3</v>
      </c>
      <c r="AG25">
        <v>290.27</v>
      </c>
      <c r="AH25">
        <v>2</v>
      </c>
      <c r="AI25">
        <v>25996631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5">
      <c r="A26">
        <f>ROW(Source!A37)</f>
        <v>37</v>
      </c>
      <c r="B26">
        <v>25996638</v>
      </c>
      <c r="C26">
        <v>25996630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29</v>
      </c>
      <c r="J26" t="s">
        <v>3</v>
      </c>
      <c r="K26" t="s">
        <v>458</v>
      </c>
      <c r="L26">
        <v>608254</v>
      </c>
      <c r="N26">
        <v>1013</v>
      </c>
      <c r="O26" t="s">
        <v>459</v>
      </c>
      <c r="P26" t="s">
        <v>459</v>
      </c>
      <c r="Q26">
        <v>1</v>
      </c>
      <c r="X26">
        <v>0.72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0.72</v>
      </c>
      <c r="AH26">
        <v>2</v>
      </c>
      <c r="AI26">
        <v>25996632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5">
      <c r="A27">
        <f>ROW(Source!A37)</f>
        <v>37</v>
      </c>
      <c r="B27">
        <v>25996639</v>
      </c>
      <c r="C27">
        <v>25996630</v>
      </c>
      <c r="D27">
        <v>23738697</v>
      </c>
      <c r="E27">
        <v>1</v>
      </c>
      <c r="F27">
        <v>1</v>
      </c>
      <c r="G27">
        <v>1</v>
      </c>
      <c r="H27">
        <v>2</v>
      </c>
      <c r="I27" t="s">
        <v>471</v>
      </c>
      <c r="J27" t="s">
        <v>472</v>
      </c>
      <c r="K27" t="s">
        <v>473</v>
      </c>
      <c r="L27">
        <v>1368</v>
      </c>
      <c r="N27">
        <v>1011</v>
      </c>
      <c r="O27" t="s">
        <v>463</v>
      </c>
      <c r="P27" t="s">
        <v>463</v>
      </c>
      <c r="Q27">
        <v>1</v>
      </c>
      <c r="X27">
        <v>0.72</v>
      </c>
      <c r="Y27">
        <v>0</v>
      </c>
      <c r="Z27">
        <v>30.87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0.72</v>
      </c>
      <c r="AH27">
        <v>2</v>
      </c>
      <c r="AI27">
        <v>25996633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5">
      <c r="A28">
        <f>ROW(Source!A37)</f>
        <v>37</v>
      </c>
      <c r="B28">
        <v>25996640</v>
      </c>
      <c r="C28">
        <v>25996630</v>
      </c>
      <c r="D28">
        <v>23775673</v>
      </c>
      <c r="E28">
        <v>1</v>
      </c>
      <c r="F28">
        <v>1</v>
      </c>
      <c r="G28">
        <v>1</v>
      </c>
      <c r="H28">
        <v>3</v>
      </c>
      <c r="I28" t="s">
        <v>480</v>
      </c>
      <c r="J28" t="s">
        <v>481</v>
      </c>
      <c r="K28" t="s">
        <v>482</v>
      </c>
      <c r="L28">
        <v>1339</v>
      </c>
      <c r="N28">
        <v>1007</v>
      </c>
      <c r="O28" t="s">
        <v>483</v>
      </c>
      <c r="P28" t="s">
        <v>483</v>
      </c>
      <c r="Q28">
        <v>1</v>
      </c>
      <c r="X28">
        <v>2.31</v>
      </c>
      <c r="Y28">
        <v>391.61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2.31</v>
      </c>
      <c r="AH28">
        <v>2</v>
      </c>
      <c r="AI28">
        <v>25996634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5">
      <c r="A29">
        <f>ROW(Source!A37)</f>
        <v>37</v>
      </c>
      <c r="B29">
        <v>25996641</v>
      </c>
      <c r="C29">
        <v>25996630</v>
      </c>
      <c r="D29">
        <v>23784049</v>
      </c>
      <c r="E29">
        <v>1</v>
      </c>
      <c r="F29">
        <v>1</v>
      </c>
      <c r="G29">
        <v>1</v>
      </c>
      <c r="H29">
        <v>3</v>
      </c>
      <c r="I29" t="s">
        <v>484</v>
      </c>
      <c r="J29" t="s">
        <v>485</v>
      </c>
      <c r="K29" t="s">
        <v>486</v>
      </c>
      <c r="L29">
        <v>1339</v>
      </c>
      <c r="N29">
        <v>1007</v>
      </c>
      <c r="O29" t="s">
        <v>483</v>
      </c>
      <c r="P29" t="s">
        <v>483</v>
      </c>
      <c r="Q29">
        <v>1</v>
      </c>
      <c r="X29">
        <v>0.35</v>
      </c>
      <c r="Y29">
        <v>4.82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0.35</v>
      </c>
      <c r="AH29">
        <v>2</v>
      </c>
      <c r="AI29">
        <v>25996635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5">
      <c r="A30">
        <f>ROW(Source!A37)</f>
        <v>37</v>
      </c>
      <c r="B30">
        <v>25996642</v>
      </c>
      <c r="C30">
        <v>25996630</v>
      </c>
      <c r="D30">
        <v>23797353</v>
      </c>
      <c r="E30">
        <v>1</v>
      </c>
      <c r="F30">
        <v>1</v>
      </c>
      <c r="G30">
        <v>1</v>
      </c>
      <c r="H30">
        <v>3</v>
      </c>
      <c r="I30" t="s">
        <v>22</v>
      </c>
      <c r="J30" t="s">
        <v>25</v>
      </c>
      <c r="K30" t="s">
        <v>23</v>
      </c>
      <c r="L30">
        <v>1348</v>
      </c>
      <c r="N30">
        <v>1009</v>
      </c>
      <c r="O30" t="s">
        <v>24</v>
      </c>
      <c r="P30" t="s">
        <v>24</v>
      </c>
      <c r="Q30">
        <v>1000</v>
      </c>
      <c r="X30">
        <v>3.38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 t="s">
        <v>3</v>
      </c>
      <c r="AG30">
        <v>3.38</v>
      </c>
      <c r="AH30">
        <v>2</v>
      </c>
      <c r="AI30">
        <v>25996636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5">
      <c r="A31">
        <f>ROW(Source!A39)</f>
        <v>39</v>
      </c>
      <c r="B31">
        <v>25996650</v>
      </c>
      <c r="C31">
        <v>25996644</v>
      </c>
      <c r="D31">
        <v>21283854</v>
      </c>
      <c r="E31">
        <v>1</v>
      </c>
      <c r="F31">
        <v>1</v>
      </c>
      <c r="G31">
        <v>1</v>
      </c>
      <c r="H31">
        <v>1</v>
      </c>
      <c r="I31" t="s">
        <v>476</v>
      </c>
      <c r="J31" t="s">
        <v>3</v>
      </c>
      <c r="K31" t="s">
        <v>477</v>
      </c>
      <c r="L31">
        <v>1369</v>
      </c>
      <c r="N31">
        <v>1013</v>
      </c>
      <c r="O31" t="s">
        <v>457</v>
      </c>
      <c r="P31" t="s">
        <v>457</v>
      </c>
      <c r="Q31">
        <v>1</v>
      </c>
      <c r="X31">
        <v>28.07</v>
      </c>
      <c r="Y31">
        <v>0</v>
      </c>
      <c r="Z31">
        <v>0</v>
      </c>
      <c r="AA31">
        <v>0</v>
      </c>
      <c r="AB31">
        <v>8.64</v>
      </c>
      <c r="AC31">
        <v>0</v>
      </c>
      <c r="AD31">
        <v>1</v>
      </c>
      <c r="AE31">
        <v>1</v>
      </c>
      <c r="AF31" t="s">
        <v>3</v>
      </c>
      <c r="AG31">
        <v>28.07</v>
      </c>
      <c r="AH31">
        <v>2</v>
      </c>
      <c r="AI31">
        <v>25996645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5">
      <c r="A32">
        <f>ROW(Source!A39)</f>
        <v>39</v>
      </c>
      <c r="B32">
        <v>25996651</v>
      </c>
      <c r="C32">
        <v>25996644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29</v>
      </c>
      <c r="J32" t="s">
        <v>3</v>
      </c>
      <c r="K32" t="s">
        <v>458</v>
      </c>
      <c r="L32">
        <v>608254</v>
      </c>
      <c r="N32">
        <v>1013</v>
      </c>
      <c r="O32" t="s">
        <v>459</v>
      </c>
      <c r="P32" t="s">
        <v>459</v>
      </c>
      <c r="Q32">
        <v>1</v>
      </c>
      <c r="X32">
        <v>0.1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3</v>
      </c>
      <c r="AG32">
        <v>0.1</v>
      </c>
      <c r="AH32">
        <v>2</v>
      </c>
      <c r="AI32">
        <v>25996646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5">
      <c r="A33">
        <f>ROW(Source!A39)</f>
        <v>39</v>
      </c>
      <c r="B33">
        <v>25996652</v>
      </c>
      <c r="C33">
        <v>25996644</v>
      </c>
      <c r="D33">
        <v>23738697</v>
      </c>
      <c r="E33">
        <v>1</v>
      </c>
      <c r="F33">
        <v>1</v>
      </c>
      <c r="G33">
        <v>1</v>
      </c>
      <c r="H33">
        <v>2</v>
      </c>
      <c r="I33" t="s">
        <v>471</v>
      </c>
      <c r="J33" t="s">
        <v>472</v>
      </c>
      <c r="K33" t="s">
        <v>473</v>
      </c>
      <c r="L33">
        <v>1368</v>
      </c>
      <c r="N33">
        <v>1011</v>
      </c>
      <c r="O33" t="s">
        <v>463</v>
      </c>
      <c r="P33" t="s">
        <v>463</v>
      </c>
      <c r="Q33">
        <v>1</v>
      </c>
      <c r="X33">
        <v>0.1</v>
      </c>
      <c r="Y33">
        <v>0</v>
      </c>
      <c r="Z33">
        <v>30.87</v>
      </c>
      <c r="AA33">
        <v>13.5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0.1</v>
      </c>
      <c r="AH33">
        <v>2</v>
      </c>
      <c r="AI33">
        <v>25996647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5">
      <c r="A34">
        <f>ROW(Source!A39)</f>
        <v>39</v>
      </c>
      <c r="B34">
        <v>25996653</v>
      </c>
      <c r="C34">
        <v>25996644</v>
      </c>
      <c r="D34">
        <v>23775673</v>
      </c>
      <c r="E34">
        <v>1</v>
      </c>
      <c r="F34">
        <v>1</v>
      </c>
      <c r="G34">
        <v>1</v>
      </c>
      <c r="H34">
        <v>3</v>
      </c>
      <c r="I34" t="s">
        <v>480</v>
      </c>
      <c r="J34" t="s">
        <v>481</v>
      </c>
      <c r="K34" t="s">
        <v>482</v>
      </c>
      <c r="L34">
        <v>1339</v>
      </c>
      <c r="N34">
        <v>1007</v>
      </c>
      <c r="O34" t="s">
        <v>483</v>
      </c>
      <c r="P34" t="s">
        <v>483</v>
      </c>
      <c r="Q34">
        <v>1</v>
      </c>
      <c r="X34">
        <v>3.4000000000000002E-2</v>
      </c>
      <c r="Y34">
        <v>391.61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3.4000000000000002E-2</v>
      </c>
      <c r="AH34">
        <v>2</v>
      </c>
      <c r="AI34">
        <v>25996648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5">
      <c r="A35">
        <f>ROW(Source!A39)</f>
        <v>39</v>
      </c>
      <c r="B35">
        <v>25996654</v>
      </c>
      <c r="C35">
        <v>25996644</v>
      </c>
      <c r="D35">
        <v>23784049</v>
      </c>
      <c r="E35">
        <v>1</v>
      </c>
      <c r="F35">
        <v>1</v>
      </c>
      <c r="G35">
        <v>1</v>
      </c>
      <c r="H35">
        <v>3</v>
      </c>
      <c r="I35" t="s">
        <v>484</v>
      </c>
      <c r="J35" t="s">
        <v>485</v>
      </c>
      <c r="K35" t="s">
        <v>486</v>
      </c>
      <c r="L35">
        <v>1339</v>
      </c>
      <c r="N35">
        <v>1007</v>
      </c>
      <c r="O35" t="s">
        <v>483</v>
      </c>
      <c r="P35" t="s">
        <v>483</v>
      </c>
      <c r="Q35">
        <v>1</v>
      </c>
      <c r="X35">
        <v>0.01</v>
      </c>
      <c r="Y35">
        <v>4.82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0.01</v>
      </c>
      <c r="AH35">
        <v>2</v>
      </c>
      <c r="AI35">
        <v>25996649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5">
      <c r="A36">
        <f>ROW(Source!A40)</f>
        <v>40</v>
      </c>
      <c r="B36">
        <v>25996658</v>
      </c>
      <c r="C36">
        <v>25996655</v>
      </c>
      <c r="D36">
        <v>21282387</v>
      </c>
      <c r="E36">
        <v>1</v>
      </c>
      <c r="F36">
        <v>1</v>
      </c>
      <c r="G36">
        <v>1</v>
      </c>
      <c r="H36">
        <v>1</v>
      </c>
      <c r="I36" t="s">
        <v>487</v>
      </c>
      <c r="J36" t="s">
        <v>3</v>
      </c>
      <c r="K36" t="s">
        <v>488</v>
      </c>
      <c r="L36">
        <v>1369</v>
      </c>
      <c r="N36">
        <v>1013</v>
      </c>
      <c r="O36" t="s">
        <v>457</v>
      </c>
      <c r="P36" t="s">
        <v>457</v>
      </c>
      <c r="Q36">
        <v>1</v>
      </c>
      <c r="X36">
        <v>0.57769999999999999</v>
      </c>
      <c r="Y36">
        <v>0</v>
      </c>
      <c r="Z36">
        <v>0</v>
      </c>
      <c r="AA36">
        <v>0</v>
      </c>
      <c r="AB36">
        <v>7.19</v>
      </c>
      <c r="AC36">
        <v>0</v>
      </c>
      <c r="AD36">
        <v>1</v>
      </c>
      <c r="AE36">
        <v>1</v>
      </c>
      <c r="AF36" t="s">
        <v>3</v>
      </c>
      <c r="AG36">
        <v>0.57769999999999999</v>
      </c>
      <c r="AH36">
        <v>2</v>
      </c>
      <c r="AI36">
        <v>25996656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5">
      <c r="A37">
        <f>ROW(Source!A40)</f>
        <v>40</v>
      </c>
      <c r="B37">
        <v>25996659</v>
      </c>
      <c r="C37">
        <v>25996655</v>
      </c>
      <c r="D37">
        <v>23740415</v>
      </c>
      <c r="E37">
        <v>1</v>
      </c>
      <c r="F37">
        <v>1</v>
      </c>
      <c r="G37">
        <v>1</v>
      </c>
      <c r="H37">
        <v>2</v>
      </c>
      <c r="I37" t="s">
        <v>489</v>
      </c>
      <c r="J37" t="s">
        <v>490</v>
      </c>
      <c r="K37" t="s">
        <v>491</v>
      </c>
      <c r="L37">
        <v>1368</v>
      </c>
      <c r="N37">
        <v>1011</v>
      </c>
      <c r="O37" t="s">
        <v>463</v>
      </c>
      <c r="P37" t="s">
        <v>463</v>
      </c>
      <c r="Q37">
        <v>1</v>
      </c>
      <c r="X37">
        <v>0.28999999999999998</v>
      </c>
      <c r="Y37">
        <v>0</v>
      </c>
      <c r="Z37">
        <v>103.95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0.28999999999999998</v>
      </c>
      <c r="AH37">
        <v>2</v>
      </c>
      <c r="AI37">
        <v>25996657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5">
      <c r="A38">
        <f>ROW(Source!A41)</f>
        <v>41</v>
      </c>
      <c r="B38">
        <v>25996662</v>
      </c>
      <c r="C38">
        <v>25996660</v>
      </c>
      <c r="D38">
        <v>23740416</v>
      </c>
      <c r="E38">
        <v>1</v>
      </c>
      <c r="F38">
        <v>1</v>
      </c>
      <c r="G38">
        <v>1</v>
      </c>
      <c r="H38">
        <v>2</v>
      </c>
      <c r="I38" t="s">
        <v>492</v>
      </c>
      <c r="J38" t="s">
        <v>493</v>
      </c>
      <c r="K38" t="s">
        <v>494</v>
      </c>
      <c r="L38">
        <v>1368</v>
      </c>
      <c r="N38">
        <v>1011</v>
      </c>
      <c r="O38" t="s">
        <v>463</v>
      </c>
      <c r="P38" t="s">
        <v>463</v>
      </c>
      <c r="Q38">
        <v>1</v>
      </c>
      <c r="X38">
        <v>0.17150000000000001</v>
      </c>
      <c r="Y38">
        <v>0</v>
      </c>
      <c r="Z38">
        <v>100.28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0.17150000000000001</v>
      </c>
      <c r="AH38">
        <v>2</v>
      </c>
      <c r="AI38">
        <v>25996661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5">
      <c r="A39">
        <f>ROW(Source!A42)</f>
        <v>42</v>
      </c>
      <c r="B39">
        <v>25996671</v>
      </c>
      <c r="C39">
        <v>25996663</v>
      </c>
      <c r="D39">
        <v>21284362</v>
      </c>
      <c r="E39">
        <v>1</v>
      </c>
      <c r="F39">
        <v>1</v>
      </c>
      <c r="G39">
        <v>1</v>
      </c>
      <c r="H39">
        <v>1</v>
      </c>
      <c r="I39" t="s">
        <v>478</v>
      </c>
      <c r="J39" t="s">
        <v>3</v>
      </c>
      <c r="K39" t="s">
        <v>479</v>
      </c>
      <c r="L39">
        <v>1369</v>
      </c>
      <c r="N39">
        <v>1013</v>
      </c>
      <c r="O39" t="s">
        <v>457</v>
      </c>
      <c r="P39" t="s">
        <v>457</v>
      </c>
      <c r="Q39">
        <v>1</v>
      </c>
      <c r="X39">
        <v>115</v>
      </c>
      <c r="Y39">
        <v>0</v>
      </c>
      <c r="Z39">
        <v>0</v>
      </c>
      <c r="AA39">
        <v>0</v>
      </c>
      <c r="AB39">
        <v>8.9700000000000006</v>
      </c>
      <c r="AC39">
        <v>0</v>
      </c>
      <c r="AD39">
        <v>1</v>
      </c>
      <c r="AE39">
        <v>1</v>
      </c>
      <c r="AF39" t="s">
        <v>101</v>
      </c>
      <c r="AG39">
        <v>132.25</v>
      </c>
      <c r="AH39">
        <v>2</v>
      </c>
      <c r="AI39">
        <v>25996664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5">
      <c r="A40">
        <f>ROW(Source!A42)</f>
        <v>42</v>
      </c>
      <c r="B40">
        <v>25996672</v>
      </c>
      <c r="C40">
        <v>25996663</v>
      </c>
      <c r="D40">
        <v>23740408</v>
      </c>
      <c r="E40">
        <v>1</v>
      </c>
      <c r="F40">
        <v>1</v>
      </c>
      <c r="G40">
        <v>1</v>
      </c>
      <c r="H40">
        <v>2</v>
      </c>
      <c r="I40" t="s">
        <v>495</v>
      </c>
      <c r="J40" t="s">
        <v>496</v>
      </c>
      <c r="K40" t="s">
        <v>497</v>
      </c>
      <c r="L40">
        <v>1368</v>
      </c>
      <c r="N40">
        <v>1011</v>
      </c>
      <c r="O40" t="s">
        <v>463</v>
      </c>
      <c r="P40" t="s">
        <v>463</v>
      </c>
      <c r="Q40">
        <v>1</v>
      </c>
      <c r="X40">
        <v>3.9</v>
      </c>
      <c r="Y40">
        <v>0</v>
      </c>
      <c r="Z40">
        <v>86.95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100</v>
      </c>
      <c r="AG40">
        <v>4.875</v>
      </c>
      <c r="AH40">
        <v>2</v>
      </c>
      <c r="AI40">
        <v>25996665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5">
      <c r="A41">
        <f>ROW(Source!A42)</f>
        <v>42</v>
      </c>
      <c r="B41">
        <v>25996673</v>
      </c>
      <c r="C41">
        <v>25996663</v>
      </c>
      <c r="D41">
        <v>23741817</v>
      </c>
      <c r="E41">
        <v>1</v>
      </c>
      <c r="F41">
        <v>1</v>
      </c>
      <c r="G41">
        <v>1</v>
      </c>
      <c r="H41">
        <v>3</v>
      </c>
      <c r="I41" t="s">
        <v>498</v>
      </c>
      <c r="J41" t="s">
        <v>499</v>
      </c>
      <c r="K41" t="s">
        <v>500</v>
      </c>
      <c r="L41">
        <v>1346</v>
      </c>
      <c r="N41">
        <v>1009</v>
      </c>
      <c r="O41" t="s">
        <v>155</v>
      </c>
      <c r="P41" t="s">
        <v>155</v>
      </c>
      <c r="Q41">
        <v>1</v>
      </c>
      <c r="X41">
        <v>108</v>
      </c>
      <c r="Y41">
        <v>8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108</v>
      </c>
      <c r="AH41">
        <v>2</v>
      </c>
      <c r="AI41">
        <v>25996666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5">
      <c r="A42">
        <f>ROW(Source!A42)</f>
        <v>42</v>
      </c>
      <c r="B42">
        <v>25996674</v>
      </c>
      <c r="C42">
        <v>25996663</v>
      </c>
      <c r="D42">
        <v>23747790</v>
      </c>
      <c r="E42">
        <v>1</v>
      </c>
      <c r="F42">
        <v>1</v>
      </c>
      <c r="G42">
        <v>1</v>
      </c>
      <c r="H42">
        <v>3</v>
      </c>
      <c r="I42" t="s">
        <v>501</v>
      </c>
      <c r="J42" t="s">
        <v>502</v>
      </c>
      <c r="K42" t="s">
        <v>503</v>
      </c>
      <c r="L42">
        <v>1348</v>
      </c>
      <c r="N42">
        <v>1009</v>
      </c>
      <c r="O42" t="s">
        <v>24</v>
      </c>
      <c r="P42" t="s">
        <v>24</v>
      </c>
      <c r="Q42">
        <v>1000</v>
      </c>
      <c r="X42">
        <v>1.0120000000000001E-2</v>
      </c>
      <c r="Y42">
        <v>7266.86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1.0120000000000001E-2</v>
      </c>
      <c r="AH42">
        <v>2</v>
      </c>
      <c r="AI42">
        <v>25996667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5">
      <c r="A43">
        <f>ROW(Source!A42)</f>
        <v>42</v>
      </c>
      <c r="B43">
        <v>25996675</v>
      </c>
      <c r="C43">
        <v>25996663</v>
      </c>
      <c r="D43">
        <v>23748224</v>
      </c>
      <c r="E43">
        <v>1</v>
      </c>
      <c r="F43">
        <v>1</v>
      </c>
      <c r="G43">
        <v>1</v>
      </c>
      <c r="H43">
        <v>3</v>
      </c>
      <c r="I43" t="s">
        <v>751</v>
      </c>
      <c r="J43" t="s">
        <v>752</v>
      </c>
      <c r="K43" t="s">
        <v>753</v>
      </c>
      <c r="L43">
        <v>1035</v>
      </c>
      <c r="N43">
        <v>1013</v>
      </c>
      <c r="O43" t="s">
        <v>119</v>
      </c>
      <c r="P43" t="s">
        <v>119</v>
      </c>
      <c r="Q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 t="s">
        <v>3</v>
      </c>
      <c r="AG43">
        <v>0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5">
      <c r="A44">
        <f>ROW(Source!A42)</f>
        <v>42</v>
      </c>
      <c r="B44">
        <v>25996676</v>
      </c>
      <c r="C44">
        <v>25996663</v>
      </c>
      <c r="D44">
        <v>23748901</v>
      </c>
      <c r="E44">
        <v>1</v>
      </c>
      <c r="F44">
        <v>1</v>
      </c>
      <c r="G44">
        <v>1</v>
      </c>
      <c r="H44">
        <v>3</v>
      </c>
      <c r="I44" t="s">
        <v>504</v>
      </c>
      <c r="J44" t="s">
        <v>505</v>
      </c>
      <c r="K44" t="s">
        <v>506</v>
      </c>
      <c r="L44">
        <v>1339</v>
      </c>
      <c r="N44">
        <v>1007</v>
      </c>
      <c r="O44" t="s">
        <v>483</v>
      </c>
      <c r="P44" t="s">
        <v>483</v>
      </c>
      <c r="Q44">
        <v>1</v>
      </c>
      <c r="X44">
        <v>0.08</v>
      </c>
      <c r="Y44">
        <v>1056.58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0.08</v>
      </c>
      <c r="AH44">
        <v>2</v>
      </c>
      <c r="AI44">
        <v>25996668</v>
      </c>
      <c r="AJ44">
        <v>43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5">
      <c r="A45">
        <f>ROW(Source!A42)</f>
        <v>42</v>
      </c>
      <c r="B45">
        <v>25996677</v>
      </c>
      <c r="C45">
        <v>25996663</v>
      </c>
      <c r="D45">
        <v>23762262</v>
      </c>
      <c r="E45">
        <v>1</v>
      </c>
      <c r="F45">
        <v>1</v>
      </c>
      <c r="G45">
        <v>1</v>
      </c>
      <c r="H45">
        <v>3</v>
      </c>
      <c r="I45" t="s">
        <v>109</v>
      </c>
      <c r="J45" t="s">
        <v>112</v>
      </c>
      <c r="K45" t="s">
        <v>110</v>
      </c>
      <c r="L45">
        <v>1327</v>
      </c>
      <c r="N45">
        <v>1005</v>
      </c>
      <c r="O45" t="s">
        <v>111</v>
      </c>
      <c r="P45" t="s">
        <v>111</v>
      </c>
      <c r="Q45">
        <v>1</v>
      </c>
      <c r="X45">
        <v>100</v>
      </c>
      <c r="Y45">
        <v>265.75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100</v>
      </c>
      <c r="AH45">
        <v>2</v>
      </c>
      <c r="AI45">
        <v>25996669</v>
      </c>
      <c r="AJ45">
        <v>44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5">
      <c r="A46">
        <f>ROW(Source!A42)</f>
        <v>42</v>
      </c>
      <c r="B46">
        <v>25996678</v>
      </c>
      <c r="C46">
        <v>25996663</v>
      </c>
      <c r="D46">
        <v>23762667</v>
      </c>
      <c r="E46">
        <v>1</v>
      </c>
      <c r="F46">
        <v>1</v>
      </c>
      <c r="G46">
        <v>1</v>
      </c>
      <c r="H46">
        <v>3</v>
      </c>
      <c r="I46" t="s">
        <v>507</v>
      </c>
      <c r="J46" t="s">
        <v>508</v>
      </c>
      <c r="K46" t="s">
        <v>509</v>
      </c>
      <c r="L46">
        <v>1301</v>
      </c>
      <c r="N46">
        <v>1003</v>
      </c>
      <c r="O46" t="s">
        <v>299</v>
      </c>
      <c r="P46" t="s">
        <v>299</v>
      </c>
      <c r="Q46">
        <v>1</v>
      </c>
      <c r="X46">
        <v>540</v>
      </c>
      <c r="Y46">
        <v>4.0199999999999996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540</v>
      </c>
      <c r="AH46">
        <v>2</v>
      </c>
      <c r="AI46">
        <v>25996670</v>
      </c>
      <c r="AJ46">
        <v>45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5">
      <c r="A47">
        <f>ROW(Source!A45)</f>
        <v>45</v>
      </c>
      <c r="B47">
        <v>25996689</v>
      </c>
      <c r="C47">
        <v>25996681</v>
      </c>
      <c r="D47">
        <v>21284512</v>
      </c>
      <c r="E47">
        <v>1</v>
      </c>
      <c r="F47">
        <v>1</v>
      </c>
      <c r="G47">
        <v>1</v>
      </c>
      <c r="H47">
        <v>1</v>
      </c>
      <c r="I47" t="s">
        <v>510</v>
      </c>
      <c r="J47" t="s">
        <v>3</v>
      </c>
      <c r="K47" t="s">
        <v>511</v>
      </c>
      <c r="L47">
        <v>1369</v>
      </c>
      <c r="N47">
        <v>1013</v>
      </c>
      <c r="O47" t="s">
        <v>457</v>
      </c>
      <c r="P47" t="s">
        <v>457</v>
      </c>
      <c r="Q47">
        <v>1</v>
      </c>
      <c r="X47">
        <v>130.63</v>
      </c>
      <c r="Y47">
        <v>0</v>
      </c>
      <c r="Z47">
        <v>0</v>
      </c>
      <c r="AA47">
        <v>0</v>
      </c>
      <c r="AB47">
        <v>10.35</v>
      </c>
      <c r="AC47">
        <v>0</v>
      </c>
      <c r="AD47">
        <v>1</v>
      </c>
      <c r="AE47">
        <v>1</v>
      </c>
      <c r="AF47" t="s">
        <v>3</v>
      </c>
      <c r="AG47">
        <v>130.63</v>
      </c>
      <c r="AH47">
        <v>2</v>
      </c>
      <c r="AI47">
        <v>25996682</v>
      </c>
      <c r="AJ47">
        <v>46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5">
      <c r="A48">
        <f>ROW(Source!A45)</f>
        <v>45</v>
      </c>
      <c r="B48">
        <v>25996690</v>
      </c>
      <c r="C48">
        <v>25996681</v>
      </c>
      <c r="D48">
        <v>121548</v>
      </c>
      <c r="E48">
        <v>1</v>
      </c>
      <c r="F48">
        <v>1</v>
      </c>
      <c r="G48">
        <v>1</v>
      </c>
      <c r="H48">
        <v>1</v>
      </c>
      <c r="I48" t="s">
        <v>29</v>
      </c>
      <c r="J48" t="s">
        <v>3</v>
      </c>
      <c r="K48" t="s">
        <v>458</v>
      </c>
      <c r="L48">
        <v>608254</v>
      </c>
      <c r="N48">
        <v>1013</v>
      </c>
      <c r="O48" t="s">
        <v>459</v>
      </c>
      <c r="P48" t="s">
        <v>459</v>
      </c>
      <c r="Q48">
        <v>1</v>
      </c>
      <c r="X48">
        <v>3.01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3</v>
      </c>
      <c r="AG48">
        <v>3.01</v>
      </c>
      <c r="AH48">
        <v>2</v>
      </c>
      <c r="AI48">
        <v>25996683</v>
      </c>
      <c r="AJ48">
        <v>47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5">
      <c r="A49">
        <f>ROW(Source!A45)</f>
        <v>45</v>
      </c>
      <c r="B49">
        <v>25996691</v>
      </c>
      <c r="C49">
        <v>25996681</v>
      </c>
      <c r="D49">
        <v>23738697</v>
      </c>
      <c r="E49">
        <v>1</v>
      </c>
      <c r="F49">
        <v>1</v>
      </c>
      <c r="G49">
        <v>1</v>
      </c>
      <c r="H49">
        <v>2</v>
      </c>
      <c r="I49" t="s">
        <v>471</v>
      </c>
      <c r="J49" t="s">
        <v>472</v>
      </c>
      <c r="K49" t="s">
        <v>473</v>
      </c>
      <c r="L49">
        <v>1368</v>
      </c>
      <c r="N49">
        <v>1011</v>
      </c>
      <c r="O49" t="s">
        <v>463</v>
      </c>
      <c r="P49" t="s">
        <v>463</v>
      </c>
      <c r="Q49">
        <v>1</v>
      </c>
      <c r="X49">
        <v>0.46</v>
      </c>
      <c r="Y49">
        <v>0</v>
      </c>
      <c r="Z49">
        <v>30.87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0.46</v>
      </c>
      <c r="AH49">
        <v>2</v>
      </c>
      <c r="AI49">
        <v>25996684</v>
      </c>
      <c r="AJ49">
        <v>48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5">
      <c r="A50">
        <f>ROW(Source!A45)</f>
        <v>45</v>
      </c>
      <c r="B50">
        <v>25996692</v>
      </c>
      <c r="C50">
        <v>25996681</v>
      </c>
      <c r="D50">
        <v>23739098</v>
      </c>
      <c r="E50">
        <v>1</v>
      </c>
      <c r="F50">
        <v>1</v>
      </c>
      <c r="G50">
        <v>1</v>
      </c>
      <c r="H50">
        <v>2</v>
      </c>
      <c r="I50" t="s">
        <v>512</v>
      </c>
      <c r="J50" t="s">
        <v>513</v>
      </c>
      <c r="K50" t="s">
        <v>514</v>
      </c>
      <c r="L50">
        <v>1368</v>
      </c>
      <c r="N50">
        <v>1011</v>
      </c>
      <c r="O50" t="s">
        <v>463</v>
      </c>
      <c r="P50" t="s">
        <v>463</v>
      </c>
      <c r="Q50">
        <v>1</v>
      </c>
      <c r="X50">
        <v>2.5499999999999998</v>
      </c>
      <c r="Y50">
        <v>0</v>
      </c>
      <c r="Z50">
        <v>12.7</v>
      </c>
      <c r="AA50">
        <v>10.06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2.5499999999999998</v>
      </c>
      <c r="AH50">
        <v>2</v>
      </c>
      <c r="AI50">
        <v>25996685</v>
      </c>
      <c r="AJ50">
        <v>49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5">
      <c r="A51">
        <f>ROW(Source!A45)</f>
        <v>45</v>
      </c>
      <c r="B51">
        <v>25996693</v>
      </c>
      <c r="C51">
        <v>25996681</v>
      </c>
      <c r="D51">
        <v>23743073</v>
      </c>
      <c r="E51">
        <v>1</v>
      </c>
      <c r="F51">
        <v>1</v>
      </c>
      <c r="G51">
        <v>1</v>
      </c>
      <c r="H51">
        <v>3</v>
      </c>
      <c r="I51" t="s">
        <v>515</v>
      </c>
      <c r="J51" t="s">
        <v>516</v>
      </c>
      <c r="K51" t="s">
        <v>517</v>
      </c>
      <c r="L51">
        <v>1348</v>
      </c>
      <c r="N51">
        <v>1009</v>
      </c>
      <c r="O51" t="s">
        <v>24</v>
      </c>
      <c r="P51" t="s">
        <v>24</v>
      </c>
      <c r="Q51">
        <v>1000</v>
      </c>
      <c r="X51">
        <v>1.7999999999999999E-2</v>
      </c>
      <c r="Y51">
        <v>9858.8799999999992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1.7999999999999999E-2</v>
      </c>
      <c r="AH51">
        <v>2</v>
      </c>
      <c r="AI51">
        <v>25996686</v>
      </c>
      <c r="AJ51">
        <v>50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5">
      <c r="A52">
        <f>ROW(Source!A45)</f>
        <v>45</v>
      </c>
      <c r="B52">
        <v>25996694</v>
      </c>
      <c r="C52">
        <v>25996681</v>
      </c>
      <c r="D52">
        <v>23743431</v>
      </c>
      <c r="E52">
        <v>1</v>
      </c>
      <c r="F52">
        <v>1</v>
      </c>
      <c r="G52">
        <v>1</v>
      </c>
      <c r="H52">
        <v>3</v>
      </c>
      <c r="I52" t="s">
        <v>518</v>
      </c>
      <c r="J52" t="s">
        <v>519</v>
      </c>
      <c r="K52" t="s">
        <v>520</v>
      </c>
      <c r="L52">
        <v>1348</v>
      </c>
      <c r="N52">
        <v>1009</v>
      </c>
      <c r="O52" t="s">
        <v>24</v>
      </c>
      <c r="P52" t="s">
        <v>24</v>
      </c>
      <c r="Q52">
        <v>1000</v>
      </c>
      <c r="X52">
        <v>1.7</v>
      </c>
      <c r="Y52">
        <v>6856.68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1.7</v>
      </c>
      <c r="AH52">
        <v>2</v>
      </c>
      <c r="AI52">
        <v>25996687</v>
      </c>
      <c r="AJ52">
        <v>51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5">
      <c r="A53">
        <f>ROW(Source!A45)</f>
        <v>45</v>
      </c>
      <c r="B53">
        <v>25996695</v>
      </c>
      <c r="C53">
        <v>25996681</v>
      </c>
      <c r="D53">
        <v>23784049</v>
      </c>
      <c r="E53">
        <v>1</v>
      </c>
      <c r="F53">
        <v>1</v>
      </c>
      <c r="G53">
        <v>1</v>
      </c>
      <c r="H53">
        <v>3</v>
      </c>
      <c r="I53" t="s">
        <v>484</v>
      </c>
      <c r="J53" t="s">
        <v>485</v>
      </c>
      <c r="K53" t="s">
        <v>486</v>
      </c>
      <c r="L53">
        <v>1339</v>
      </c>
      <c r="N53">
        <v>1007</v>
      </c>
      <c r="O53" t="s">
        <v>483</v>
      </c>
      <c r="P53" t="s">
        <v>483</v>
      </c>
      <c r="Q53">
        <v>1</v>
      </c>
      <c r="X53">
        <v>1.1200000000000001</v>
      </c>
      <c r="Y53">
        <v>4.82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1.1200000000000001</v>
      </c>
      <c r="AH53">
        <v>2</v>
      </c>
      <c r="AI53">
        <v>25996688</v>
      </c>
      <c r="AJ53">
        <v>52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5">
      <c r="A54">
        <f>ROW(Source!A46)</f>
        <v>46</v>
      </c>
      <c r="B54">
        <v>25996716</v>
      </c>
      <c r="C54">
        <v>25996696</v>
      </c>
      <c r="D54">
        <v>21279294</v>
      </c>
      <c r="E54">
        <v>1</v>
      </c>
      <c r="F54">
        <v>1</v>
      </c>
      <c r="G54">
        <v>1</v>
      </c>
      <c r="H54">
        <v>1</v>
      </c>
      <c r="I54" t="s">
        <v>521</v>
      </c>
      <c r="J54" t="s">
        <v>3</v>
      </c>
      <c r="K54" t="s">
        <v>522</v>
      </c>
      <c r="L54">
        <v>1369</v>
      </c>
      <c r="N54">
        <v>1013</v>
      </c>
      <c r="O54" t="s">
        <v>457</v>
      </c>
      <c r="P54" t="s">
        <v>457</v>
      </c>
      <c r="Q54">
        <v>1</v>
      </c>
      <c r="X54">
        <v>104</v>
      </c>
      <c r="Y54">
        <v>0</v>
      </c>
      <c r="Z54">
        <v>0</v>
      </c>
      <c r="AA54">
        <v>0</v>
      </c>
      <c r="AB54">
        <v>9.07</v>
      </c>
      <c r="AC54">
        <v>0</v>
      </c>
      <c r="AD54">
        <v>1</v>
      </c>
      <c r="AE54">
        <v>1</v>
      </c>
      <c r="AF54" t="s">
        <v>101</v>
      </c>
      <c r="AG54">
        <v>119.6</v>
      </c>
      <c r="AH54">
        <v>2</v>
      </c>
      <c r="AI54">
        <v>25996697</v>
      </c>
      <c r="AJ54">
        <v>53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5">
      <c r="A55">
        <f>ROW(Source!A46)</f>
        <v>46</v>
      </c>
      <c r="B55">
        <v>25996717</v>
      </c>
      <c r="C55">
        <v>25996696</v>
      </c>
      <c r="D55">
        <v>23739369</v>
      </c>
      <c r="E55">
        <v>1</v>
      </c>
      <c r="F55">
        <v>1</v>
      </c>
      <c r="G55">
        <v>1</v>
      </c>
      <c r="H55">
        <v>2</v>
      </c>
      <c r="I55" t="s">
        <v>523</v>
      </c>
      <c r="J55" t="s">
        <v>524</v>
      </c>
      <c r="K55" t="s">
        <v>525</v>
      </c>
      <c r="L55">
        <v>1368</v>
      </c>
      <c r="N55">
        <v>1011</v>
      </c>
      <c r="O55" t="s">
        <v>463</v>
      </c>
      <c r="P55" t="s">
        <v>463</v>
      </c>
      <c r="Q55">
        <v>1</v>
      </c>
      <c r="X55">
        <v>3</v>
      </c>
      <c r="Y55">
        <v>0</v>
      </c>
      <c r="Z55">
        <v>3.18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100</v>
      </c>
      <c r="AG55">
        <v>3.75</v>
      </c>
      <c r="AH55">
        <v>2</v>
      </c>
      <c r="AI55">
        <v>25996698</v>
      </c>
      <c r="AJ55">
        <v>54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5">
      <c r="A56">
        <f>ROW(Source!A46)</f>
        <v>46</v>
      </c>
      <c r="B56">
        <v>25996718</v>
      </c>
      <c r="C56">
        <v>25996696</v>
      </c>
      <c r="D56">
        <v>23740123</v>
      </c>
      <c r="E56">
        <v>1</v>
      </c>
      <c r="F56">
        <v>1</v>
      </c>
      <c r="G56">
        <v>1</v>
      </c>
      <c r="H56">
        <v>2</v>
      </c>
      <c r="I56" t="s">
        <v>526</v>
      </c>
      <c r="J56" t="s">
        <v>527</v>
      </c>
      <c r="K56" t="s">
        <v>528</v>
      </c>
      <c r="L56">
        <v>1368</v>
      </c>
      <c r="N56">
        <v>1011</v>
      </c>
      <c r="O56" t="s">
        <v>463</v>
      </c>
      <c r="P56" t="s">
        <v>463</v>
      </c>
      <c r="Q56">
        <v>1</v>
      </c>
      <c r="X56">
        <v>0.82</v>
      </c>
      <c r="Y56">
        <v>0</v>
      </c>
      <c r="Z56">
        <v>31.7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100</v>
      </c>
      <c r="AG56">
        <v>1.0249999999999999</v>
      </c>
      <c r="AH56">
        <v>2</v>
      </c>
      <c r="AI56">
        <v>25996699</v>
      </c>
      <c r="AJ56">
        <v>55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5">
      <c r="A57">
        <f>ROW(Source!A46)</f>
        <v>46</v>
      </c>
      <c r="B57">
        <v>25996719</v>
      </c>
      <c r="C57">
        <v>25996696</v>
      </c>
      <c r="D57">
        <v>23740159</v>
      </c>
      <c r="E57">
        <v>1</v>
      </c>
      <c r="F57">
        <v>1</v>
      </c>
      <c r="G57">
        <v>1</v>
      </c>
      <c r="H57">
        <v>2</v>
      </c>
      <c r="I57" t="s">
        <v>529</v>
      </c>
      <c r="J57" t="s">
        <v>530</v>
      </c>
      <c r="K57" t="s">
        <v>531</v>
      </c>
      <c r="L57">
        <v>1368</v>
      </c>
      <c r="N57">
        <v>1011</v>
      </c>
      <c r="O57" t="s">
        <v>463</v>
      </c>
      <c r="P57" t="s">
        <v>463</v>
      </c>
      <c r="Q57">
        <v>1</v>
      </c>
      <c r="X57">
        <v>1</v>
      </c>
      <c r="Y57">
        <v>0</v>
      </c>
      <c r="Z57">
        <v>8.77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100</v>
      </c>
      <c r="AG57">
        <v>1.25</v>
      </c>
      <c r="AH57">
        <v>2</v>
      </c>
      <c r="AI57">
        <v>25996700</v>
      </c>
      <c r="AJ57">
        <v>56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5">
      <c r="A58">
        <f>ROW(Source!A46)</f>
        <v>46</v>
      </c>
      <c r="B58">
        <v>25996720</v>
      </c>
      <c r="C58">
        <v>25996696</v>
      </c>
      <c r="D58">
        <v>23743074</v>
      </c>
      <c r="E58">
        <v>1</v>
      </c>
      <c r="F58">
        <v>1</v>
      </c>
      <c r="G58">
        <v>1</v>
      </c>
      <c r="H58">
        <v>3</v>
      </c>
      <c r="I58" t="s">
        <v>153</v>
      </c>
      <c r="J58" t="s">
        <v>156</v>
      </c>
      <c r="K58" t="s">
        <v>154</v>
      </c>
      <c r="L58">
        <v>1346</v>
      </c>
      <c r="N58">
        <v>1009</v>
      </c>
      <c r="O58" t="s">
        <v>155</v>
      </c>
      <c r="P58" t="s">
        <v>155</v>
      </c>
      <c r="Q58">
        <v>1</v>
      </c>
      <c r="X58">
        <v>20</v>
      </c>
      <c r="Y58">
        <v>15.57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20</v>
      </c>
      <c r="AH58">
        <v>2</v>
      </c>
      <c r="AI58">
        <v>25996701</v>
      </c>
      <c r="AJ58">
        <v>57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5">
      <c r="A59">
        <f>ROW(Source!A46)</f>
        <v>46</v>
      </c>
      <c r="B59">
        <v>25996721</v>
      </c>
      <c r="C59">
        <v>25996696</v>
      </c>
      <c r="D59">
        <v>23743399</v>
      </c>
      <c r="E59">
        <v>1</v>
      </c>
      <c r="F59">
        <v>1</v>
      </c>
      <c r="G59">
        <v>1</v>
      </c>
      <c r="H59">
        <v>3</v>
      </c>
      <c r="I59" t="s">
        <v>532</v>
      </c>
      <c r="J59" t="s">
        <v>533</v>
      </c>
      <c r="K59" t="s">
        <v>534</v>
      </c>
      <c r="L59">
        <v>1346</v>
      </c>
      <c r="N59">
        <v>1009</v>
      </c>
      <c r="O59" t="s">
        <v>155</v>
      </c>
      <c r="P59" t="s">
        <v>155</v>
      </c>
      <c r="Q59">
        <v>1</v>
      </c>
      <c r="X59">
        <v>10</v>
      </c>
      <c r="Y59">
        <v>8.8800000000000008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10</v>
      </c>
      <c r="AH59">
        <v>2</v>
      </c>
      <c r="AI59">
        <v>25996702</v>
      </c>
      <c r="AJ59">
        <v>58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5">
      <c r="A60">
        <f>ROW(Source!A46)</f>
        <v>46</v>
      </c>
      <c r="B60">
        <v>25996722</v>
      </c>
      <c r="C60">
        <v>25996696</v>
      </c>
      <c r="D60">
        <v>23743400</v>
      </c>
      <c r="E60">
        <v>1</v>
      </c>
      <c r="F60">
        <v>1</v>
      </c>
      <c r="G60">
        <v>1</v>
      </c>
      <c r="H60">
        <v>3</v>
      </c>
      <c r="I60" t="s">
        <v>535</v>
      </c>
      <c r="J60" t="s">
        <v>536</v>
      </c>
      <c r="K60" t="s">
        <v>537</v>
      </c>
      <c r="L60">
        <v>1346</v>
      </c>
      <c r="N60">
        <v>1009</v>
      </c>
      <c r="O60" t="s">
        <v>155</v>
      </c>
      <c r="P60" t="s">
        <v>155</v>
      </c>
      <c r="Q60">
        <v>1</v>
      </c>
      <c r="X60">
        <v>76</v>
      </c>
      <c r="Y60">
        <v>3.21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76</v>
      </c>
      <c r="AH60">
        <v>2</v>
      </c>
      <c r="AI60">
        <v>25996703</v>
      </c>
      <c r="AJ60">
        <v>59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5">
      <c r="A61">
        <f>ROW(Source!A46)</f>
        <v>46</v>
      </c>
      <c r="B61">
        <v>25996723</v>
      </c>
      <c r="C61">
        <v>25996696</v>
      </c>
      <c r="D61">
        <v>23744317</v>
      </c>
      <c r="E61">
        <v>1</v>
      </c>
      <c r="F61">
        <v>1</v>
      </c>
      <c r="G61">
        <v>1</v>
      </c>
      <c r="H61">
        <v>3</v>
      </c>
      <c r="I61" t="s">
        <v>538</v>
      </c>
      <c r="J61" t="s">
        <v>539</v>
      </c>
      <c r="K61" t="s">
        <v>540</v>
      </c>
      <c r="L61">
        <v>1301</v>
      </c>
      <c r="N61">
        <v>1003</v>
      </c>
      <c r="O61" t="s">
        <v>299</v>
      </c>
      <c r="P61" t="s">
        <v>299</v>
      </c>
      <c r="Q61">
        <v>1</v>
      </c>
      <c r="X61">
        <v>193</v>
      </c>
      <c r="Y61">
        <v>0.17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193</v>
      </c>
      <c r="AH61">
        <v>2</v>
      </c>
      <c r="AI61">
        <v>25996704</v>
      </c>
      <c r="AJ61">
        <v>60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5">
      <c r="A62">
        <f>ROW(Source!A46)</f>
        <v>46</v>
      </c>
      <c r="B62">
        <v>25996724</v>
      </c>
      <c r="C62">
        <v>25996696</v>
      </c>
      <c r="D62">
        <v>23744408</v>
      </c>
      <c r="E62">
        <v>1</v>
      </c>
      <c r="F62">
        <v>1</v>
      </c>
      <c r="G62">
        <v>1</v>
      </c>
      <c r="H62">
        <v>3</v>
      </c>
      <c r="I62" t="s">
        <v>541</v>
      </c>
      <c r="J62" t="s">
        <v>542</v>
      </c>
      <c r="K62" t="s">
        <v>543</v>
      </c>
      <c r="L62">
        <v>1301</v>
      </c>
      <c r="N62">
        <v>1003</v>
      </c>
      <c r="O62" t="s">
        <v>299</v>
      </c>
      <c r="P62" t="s">
        <v>299</v>
      </c>
      <c r="Q62">
        <v>1</v>
      </c>
      <c r="X62">
        <v>142</v>
      </c>
      <c r="Y62">
        <v>1.24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142</v>
      </c>
      <c r="AH62">
        <v>2</v>
      </c>
      <c r="AI62">
        <v>25996705</v>
      </c>
      <c r="AJ62">
        <v>61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5">
      <c r="A63">
        <f>ROW(Source!A46)</f>
        <v>46</v>
      </c>
      <c r="B63">
        <v>25996725</v>
      </c>
      <c r="C63">
        <v>25996696</v>
      </c>
      <c r="D63">
        <v>23744421</v>
      </c>
      <c r="E63">
        <v>1</v>
      </c>
      <c r="F63">
        <v>1</v>
      </c>
      <c r="G63">
        <v>1</v>
      </c>
      <c r="H63">
        <v>3</v>
      </c>
      <c r="I63" t="s">
        <v>544</v>
      </c>
      <c r="J63" t="s">
        <v>545</v>
      </c>
      <c r="K63" t="s">
        <v>546</v>
      </c>
      <c r="L63">
        <v>1301</v>
      </c>
      <c r="N63">
        <v>1003</v>
      </c>
      <c r="O63" t="s">
        <v>299</v>
      </c>
      <c r="P63" t="s">
        <v>299</v>
      </c>
      <c r="Q63">
        <v>1</v>
      </c>
      <c r="X63">
        <v>107</v>
      </c>
      <c r="Y63">
        <v>0.59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107</v>
      </c>
      <c r="AH63">
        <v>2</v>
      </c>
      <c r="AI63">
        <v>25996706</v>
      </c>
      <c r="AJ63">
        <v>62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5">
      <c r="A64">
        <f>ROW(Source!A46)</f>
        <v>46</v>
      </c>
      <c r="B64">
        <v>25996726</v>
      </c>
      <c r="C64">
        <v>25996696</v>
      </c>
      <c r="D64">
        <v>23745063</v>
      </c>
      <c r="E64">
        <v>1</v>
      </c>
      <c r="F64">
        <v>1</v>
      </c>
      <c r="G64">
        <v>1</v>
      </c>
      <c r="H64">
        <v>3</v>
      </c>
      <c r="I64" t="s">
        <v>144</v>
      </c>
      <c r="J64" t="s">
        <v>146</v>
      </c>
      <c r="K64" t="s">
        <v>145</v>
      </c>
      <c r="L64">
        <v>1327</v>
      </c>
      <c r="N64">
        <v>1005</v>
      </c>
      <c r="O64" t="s">
        <v>111</v>
      </c>
      <c r="P64" t="s">
        <v>111</v>
      </c>
      <c r="Q64">
        <v>1</v>
      </c>
      <c r="X64">
        <v>235</v>
      </c>
      <c r="Y64">
        <v>13.64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235</v>
      </c>
      <c r="AH64">
        <v>2</v>
      </c>
      <c r="AI64">
        <v>25996707</v>
      </c>
      <c r="AJ64">
        <v>63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5">
      <c r="A65">
        <f>ROW(Source!A46)</f>
        <v>46</v>
      </c>
      <c r="B65">
        <v>25996727</v>
      </c>
      <c r="C65">
        <v>25996696</v>
      </c>
      <c r="D65">
        <v>23748151</v>
      </c>
      <c r="E65">
        <v>1</v>
      </c>
      <c r="F65">
        <v>1</v>
      </c>
      <c r="G65">
        <v>1</v>
      </c>
      <c r="H65">
        <v>3</v>
      </c>
      <c r="I65" t="s">
        <v>547</v>
      </c>
      <c r="J65" t="s">
        <v>548</v>
      </c>
      <c r="K65" t="s">
        <v>549</v>
      </c>
      <c r="L65">
        <v>1354</v>
      </c>
      <c r="N65">
        <v>1010</v>
      </c>
      <c r="O65" t="s">
        <v>314</v>
      </c>
      <c r="P65" t="s">
        <v>314</v>
      </c>
      <c r="Q65">
        <v>1</v>
      </c>
      <c r="X65">
        <v>3601</v>
      </c>
      <c r="Y65">
        <v>0.04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3601</v>
      </c>
      <c r="AH65">
        <v>2</v>
      </c>
      <c r="AI65">
        <v>25996708</v>
      </c>
      <c r="AJ65">
        <v>64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5">
      <c r="A66">
        <f>ROW(Source!A46)</f>
        <v>46</v>
      </c>
      <c r="B66">
        <v>25996728</v>
      </c>
      <c r="C66">
        <v>25996696</v>
      </c>
      <c r="D66">
        <v>23747849</v>
      </c>
      <c r="E66">
        <v>1</v>
      </c>
      <c r="F66">
        <v>1</v>
      </c>
      <c r="G66">
        <v>1</v>
      </c>
      <c r="H66">
        <v>3</v>
      </c>
      <c r="I66" t="s">
        <v>550</v>
      </c>
      <c r="J66" t="s">
        <v>551</v>
      </c>
      <c r="K66" t="s">
        <v>552</v>
      </c>
      <c r="L66">
        <v>1354</v>
      </c>
      <c r="N66">
        <v>1010</v>
      </c>
      <c r="O66" t="s">
        <v>314</v>
      </c>
      <c r="P66" t="s">
        <v>314</v>
      </c>
      <c r="Q66">
        <v>1</v>
      </c>
      <c r="X66">
        <v>97</v>
      </c>
      <c r="Y66">
        <v>0.75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97</v>
      </c>
      <c r="AH66">
        <v>2</v>
      </c>
      <c r="AI66">
        <v>25996709</v>
      </c>
      <c r="AJ66">
        <v>65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5">
      <c r="A67">
        <f>ROW(Source!A46)</f>
        <v>46</v>
      </c>
      <c r="B67">
        <v>25996729</v>
      </c>
      <c r="C67">
        <v>25996696</v>
      </c>
      <c r="D67">
        <v>23747920</v>
      </c>
      <c r="E67">
        <v>1</v>
      </c>
      <c r="F67">
        <v>1</v>
      </c>
      <c r="G67">
        <v>1</v>
      </c>
      <c r="H67">
        <v>3</v>
      </c>
      <c r="I67" t="s">
        <v>553</v>
      </c>
      <c r="J67" t="s">
        <v>554</v>
      </c>
      <c r="K67" t="s">
        <v>555</v>
      </c>
      <c r="L67">
        <v>1354</v>
      </c>
      <c r="N67">
        <v>1010</v>
      </c>
      <c r="O67" t="s">
        <v>314</v>
      </c>
      <c r="P67" t="s">
        <v>314</v>
      </c>
      <c r="Q67">
        <v>1</v>
      </c>
      <c r="X67">
        <v>143</v>
      </c>
      <c r="Y67">
        <v>0.09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143</v>
      </c>
      <c r="AH67">
        <v>2</v>
      </c>
      <c r="AI67">
        <v>25996710</v>
      </c>
      <c r="AJ67">
        <v>66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5">
      <c r="A68">
        <f>ROW(Source!A46)</f>
        <v>46</v>
      </c>
      <c r="B68">
        <v>25996730</v>
      </c>
      <c r="C68">
        <v>25996696</v>
      </c>
      <c r="D68">
        <v>23751981</v>
      </c>
      <c r="E68">
        <v>1</v>
      </c>
      <c r="F68">
        <v>1</v>
      </c>
      <c r="G68">
        <v>1</v>
      </c>
      <c r="H68">
        <v>3</v>
      </c>
      <c r="I68" t="s">
        <v>754</v>
      </c>
      <c r="J68" t="s">
        <v>755</v>
      </c>
      <c r="K68" t="s">
        <v>756</v>
      </c>
      <c r="L68">
        <v>1327</v>
      </c>
      <c r="N68">
        <v>1005</v>
      </c>
      <c r="O68" t="s">
        <v>111</v>
      </c>
      <c r="P68" t="s">
        <v>111</v>
      </c>
      <c r="Q68">
        <v>1</v>
      </c>
      <c r="X68">
        <v>103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 t="s">
        <v>3</v>
      </c>
      <c r="AG68">
        <v>103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5">
      <c r="A69">
        <f>ROW(Source!A46)</f>
        <v>46</v>
      </c>
      <c r="B69">
        <v>25996731</v>
      </c>
      <c r="C69">
        <v>25996696</v>
      </c>
      <c r="D69">
        <v>23761414</v>
      </c>
      <c r="E69">
        <v>1</v>
      </c>
      <c r="F69">
        <v>1</v>
      </c>
      <c r="G69">
        <v>1</v>
      </c>
      <c r="H69">
        <v>3</v>
      </c>
      <c r="I69" t="s">
        <v>556</v>
      </c>
      <c r="J69" t="s">
        <v>557</v>
      </c>
      <c r="K69" t="s">
        <v>558</v>
      </c>
      <c r="L69">
        <v>1301</v>
      </c>
      <c r="N69">
        <v>1003</v>
      </c>
      <c r="O69" t="s">
        <v>299</v>
      </c>
      <c r="P69" t="s">
        <v>299</v>
      </c>
      <c r="Q69">
        <v>1</v>
      </c>
      <c r="X69">
        <v>161</v>
      </c>
      <c r="Y69">
        <v>4.59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161</v>
      </c>
      <c r="AH69">
        <v>2</v>
      </c>
      <c r="AI69">
        <v>25996711</v>
      </c>
      <c r="AJ69">
        <v>67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5">
      <c r="A70">
        <f>ROW(Source!A46)</f>
        <v>46</v>
      </c>
      <c r="B70">
        <v>25996732</v>
      </c>
      <c r="C70">
        <v>25996696</v>
      </c>
      <c r="D70">
        <v>23761451</v>
      </c>
      <c r="E70">
        <v>1</v>
      </c>
      <c r="F70">
        <v>1</v>
      </c>
      <c r="G70">
        <v>1</v>
      </c>
      <c r="H70">
        <v>3</v>
      </c>
      <c r="I70" t="s">
        <v>559</v>
      </c>
      <c r="J70" t="s">
        <v>560</v>
      </c>
      <c r="K70" t="s">
        <v>561</v>
      </c>
      <c r="L70">
        <v>1301</v>
      </c>
      <c r="N70">
        <v>1003</v>
      </c>
      <c r="O70" t="s">
        <v>299</v>
      </c>
      <c r="P70" t="s">
        <v>299</v>
      </c>
      <c r="Q70">
        <v>1</v>
      </c>
      <c r="X70">
        <v>260</v>
      </c>
      <c r="Y70">
        <v>5.57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260</v>
      </c>
      <c r="AH70">
        <v>2</v>
      </c>
      <c r="AI70">
        <v>25996712</v>
      </c>
      <c r="AJ70">
        <v>68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5">
      <c r="A71">
        <f>ROW(Source!A46)</f>
        <v>46</v>
      </c>
      <c r="B71">
        <v>25996733</v>
      </c>
      <c r="C71">
        <v>25996696</v>
      </c>
      <c r="D71">
        <v>23761490</v>
      </c>
      <c r="E71">
        <v>1</v>
      </c>
      <c r="F71">
        <v>1</v>
      </c>
      <c r="G71">
        <v>1</v>
      </c>
      <c r="H71">
        <v>3</v>
      </c>
      <c r="I71" t="s">
        <v>562</v>
      </c>
      <c r="J71" t="s">
        <v>563</v>
      </c>
      <c r="K71" t="s">
        <v>564</v>
      </c>
      <c r="L71">
        <v>1354</v>
      </c>
      <c r="N71">
        <v>1010</v>
      </c>
      <c r="O71" t="s">
        <v>314</v>
      </c>
      <c r="P71" t="s">
        <v>314</v>
      </c>
      <c r="Q71">
        <v>1</v>
      </c>
      <c r="X71">
        <v>20</v>
      </c>
      <c r="Y71">
        <v>10.24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20</v>
      </c>
      <c r="AH71">
        <v>2</v>
      </c>
      <c r="AI71">
        <v>25996713</v>
      </c>
      <c r="AJ71">
        <v>69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5">
      <c r="A72">
        <f>ROW(Source!A46)</f>
        <v>46</v>
      </c>
      <c r="B72">
        <v>25996734</v>
      </c>
      <c r="C72">
        <v>25996696</v>
      </c>
      <c r="D72">
        <v>23761491</v>
      </c>
      <c r="E72">
        <v>1</v>
      </c>
      <c r="F72">
        <v>1</v>
      </c>
      <c r="G72">
        <v>1</v>
      </c>
      <c r="H72">
        <v>3</v>
      </c>
      <c r="I72" t="s">
        <v>565</v>
      </c>
      <c r="J72" t="s">
        <v>566</v>
      </c>
      <c r="K72" t="s">
        <v>567</v>
      </c>
      <c r="L72">
        <v>1354</v>
      </c>
      <c r="N72">
        <v>1010</v>
      </c>
      <c r="O72" t="s">
        <v>314</v>
      </c>
      <c r="P72" t="s">
        <v>314</v>
      </c>
      <c r="Q72">
        <v>1</v>
      </c>
      <c r="X72">
        <v>20</v>
      </c>
      <c r="Y72">
        <v>10.24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20</v>
      </c>
      <c r="AH72">
        <v>2</v>
      </c>
      <c r="AI72">
        <v>25996714</v>
      </c>
      <c r="AJ72">
        <v>70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5">
      <c r="A73">
        <f>ROW(Source!A46)</f>
        <v>46</v>
      </c>
      <c r="B73">
        <v>25996735</v>
      </c>
      <c r="C73">
        <v>25996696</v>
      </c>
      <c r="D73">
        <v>23761524</v>
      </c>
      <c r="E73">
        <v>1</v>
      </c>
      <c r="F73">
        <v>1</v>
      </c>
      <c r="G73">
        <v>1</v>
      </c>
      <c r="H73">
        <v>3</v>
      </c>
      <c r="I73" t="s">
        <v>568</v>
      </c>
      <c r="J73" t="s">
        <v>569</v>
      </c>
      <c r="K73" t="s">
        <v>570</v>
      </c>
      <c r="L73">
        <v>1301</v>
      </c>
      <c r="N73">
        <v>1003</v>
      </c>
      <c r="O73" t="s">
        <v>299</v>
      </c>
      <c r="P73" t="s">
        <v>299</v>
      </c>
      <c r="Q73">
        <v>1</v>
      </c>
      <c r="X73">
        <v>54</v>
      </c>
      <c r="Y73">
        <v>2.44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54</v>
      </c>
      <c r="AH73">
        <v>2</v>
      </c>
      <c r="AI73">
        <v>25996715</v>
      </c>
      <c r="AJ73">
        <v>71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5">
      <c r="A74">
        <f>ROW(Source!A47)</f>
        <v>47</v>
      </c>
      <c r="B74">
        <v>25996747</v>
      </c>
      <c r="C74">
        <v>25996736</v>
      </c>
      <c r="D74">
        <v>21281116</v>
      </c>
      <c r="E74">
        <v>1</v>
      </c>
      <c r="F74">
        <v>1</v>
      </c>
      <c r="G74">
        <v>1</v>
      </c>
      <c r="H74">
        <v>1</v>
      </c>
      <c r="I74" t="s">
        <v>571</v>
      </c>
      <c r="J74" t="s">
        <v>3</v>
      </c>
      <c r="K74" t="s">
        <v>572</v>
      </c>
      <c r="L74">
        <v>1369</v>
      </c>
      <c r="N74">
        <v>1013</v>
      </c>
      <c r="O74" t="s">
        <v>457</v>
      </c>
      <c r="P74" t="s">
        <v>457</v>
      </c>
      <c r="Q74">
        <v>1</v>
      </c>
      <c r="X74">
        <v>66.599999999999994</v>
      </c>
      <c r="Y74">
        <v>0</v>
      </c>
      <c r="Z74">
        <v>0</v>
      </c>
      <c r="AA74">
        <v>0</v>
      </c>
      <c r="AB74">
        <v>8.31</v>
      </c>
      <c r="AC74">
        <v>0</v>
      </c>
      <c r="AD74">
        <v>1</v>
      </c>
      <c r="AE74">
        <v>1</v>
      </c>
      <c r="AF74" t="s">
        <v>101</v>
      </c>
      <c r="AG74">
        <v>76.589999999999989</v>
      </c>
      <c r="AH74">
        <v>2</v>
      </c>
      <c r="AI74">
        <v>25996737</v>
      </c>
      <c r="AJ74">
        <v>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5">
      <c r="A75">
        <f>ROW(Source!A47)</f>
        <v>47</v>
      </c>
      <c r="B75">
        <v>25996748</v>
      </c>
      <c r="C75">
        <v>25996736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29</v>
      </c>
      <c r="J75" t="s">
        <v>3</v>
      </c>
      <c r="K75" t="s">
        <v>458</v>
      </c>
      <c r="L75">
        <v>608254</v>
      </c>
      <c r="N75">
        <v>1013</v>
      </c>
      <c r="O75" t="s">
        <v>459</v>
      </c>
      <c r="P75" t="s">
        <v>459</v>
      </c>
      <c r="Q75">
        <v>1</v>
      </c>
      <c r="X75">
        <v>0.28000000000000003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100</v>
      </c>
      <c r="AG75">
        <v>0.35000000000000003</v>
      </c>
      <c r="AH75">
        <v>2</v>
      </c>
      <c r="AI75">
        <v>25996738</v>
      </c>
      <c r="AJ75">
        <v>73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5">
      <c r="A76">
        <f>ROW(Source!A47)</f>
        <v>47</v>
      </c>
      <c r="B76">
        <v>25996749</v>
      </c>
      <c r="C76">
        <v>25996736</v>
      </c>
      <c r="D76">
        <v>23738697</v>
      </c>
      <c r="E76">
        <v>1</v>
      </c>
      <c r="F76">
        <v>1</v>
      </c>
      <c r="G76">
        <v>1</v>
      </c>
      <c r="H76">
        <v>2</v>
      </c>
      <c r="I76" t="s">
        <v>471</v>
      </c>
      <c r="J76" t="s">
        <v>472</v>
      </c>
      <c r="K76" t="s">
        <v>473</v>
      </c>
      <c r="L76">
        <v>1368</v>
      </c>
      <c r="N76">
        <v>1011</v>
      </c>
      <c r="O76" t="s">
        <v>463</v>
      </c>
      <c r="P76" t="s">
        <v>463</v>
      </c>
      <c r="Q76">
        <v>1</v>
      </c>
      <c r="X76">
        <v>0.28000000000000003</v>
      </c>
      <c r="Y76">
        <v>0</v>
      </c>
      <c r="Z76">
        <v>30.87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100</v>
      </c>
      <c r="AG76">
        <v>0.35000000000000003</v>
      </c>
      <c r="AH76">
        <v>2</v>
      </c>
      <c r="AI76">
        <v>25996739</v>
      </c>
      <c r="AJ76">
        <v>74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5">
      <c r="A77">
        <f>ROW(Source!A47)</f>
        <v>47</v>
      </c>
      <c r="B77">
        <v>25996750</v>
      </c>
      <c r="C77">
        <v>25996736</v>
      </c>
      <c r="D77">
        <v>23740408</v>
      </c>
      <c r="E77">
        <v>1</v>
      </c>
      <c r="F77">
        <v>1</v>
      </c>
      <c r="G77">
        <v>1</v>
      </c>
      <c r="H77">
        <v>2</v>
      </c>
      <c r="I77" t="s">
        <v>495</v>
      </c>
      <c r="J77" t="s">
        <v>496</v>
      </c>
      <c r="K77" t="s">
        <v>497</v>
      </c>
      <c r="L77">
        <v>1368</v>
      </c>
      <c r="N77">
        <v>1011</v>
      </c>
      <c r="O77" t="s">
        <v>463</v>
      </c>
      <c r="P77" t="s">
        <v>463</v>
      </c>
      <c r="Q77">
        <v>1</v>
      </c>
      <c r="X77">
        <v>0.41</v>
      </c>
      <c r="Y77">
        <v>0</v>
      </c>
      <c r="Z77">
        <v>86.95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100</v>
      </c>
      <c r="AG77">
        <v>0.51249999999999996</v>
      </c>
      <c r="AH77">
        <v>2</v>
      </c>
      <c r="AI77">
        <v>25996740</v>
      </c>
      <c r="AJ77">
        <v>75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5">
      <c r="A78">
        <f>ROW(Source!A47)</f>
        <v>47</v>
      </c>
      <c r="B78">
        <v>25996751</v>
      </c>
      <c r="C78">
        <v>25996736</v>
      </c>
      <c r="D78">
        <v>23747814</v>
      </c>
      <c r="E78">
        <v>1</v>
      </c>
      <c r="F78">
        <v>1</v>
      </c>
      <c r="G78">
        <v>1</v>
      </c>
      <c r="H78">
        <v>3</v>
      </c>
      <c r="I78" t="s">
        <v>573</v>
      </c>
      <c r="J78" t="s">
        <v>574</v>
      </c>
      <c r="K78" t="s">
        <v>575</v>
      </c>
      <c r="L78">
        <v>1348</v>
      </c>
      <c r="N78">
        <v>1009</v>
      </c>
      <c r="O78" t="s">
        <v>24</v>
      </c>
      <c r="P78" t="s">
        <v>24</v>
      </c>
      <c r="Q78">
        <v>1000</v>
      </c>
      <c r="X78">
        <v>6.0000000000000001E-3</v>
      </c>
      <c r="Y78">
        <v>10373.92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6.0000000000000001E-3</v>
      </c>
      <c r="AH78">
        <v>2</v>
      </c>
      <c r="AI78">
        <v>25996741</v>
      </c>
      <c r="AJ78">
        <v>76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5">
      <c r="A79">
        <f>ROW(Source!A47)</f>
        <v>47</v>
      </c>
      <c r="B79">
        <v>25996752</v>
      </c>
      <c r="C79">
        <v>25996736</v>
      </c>
      <c r="D79">
        <v>23744838</v>
      </c>
      <c r="E79">
        <v>1</v>
      </c>
      <c r="F79">
        <v>1</v>
      </c>
      <c r="G79">
        <v>1</v>
      </c>
      <c r="H79">
        <v>3</v>
      </c>
      <c r="I79" t="s">
        <v>139</v>
      </c>
      <c r="J79" t="s">
        <v>142</v>
      </c>
      <c r="K79" t="s">
        <v>140</v>
      </c>
      <c r="L79">
        <v>1329</v>
      </c>
      <c r="N79">
        <v>1005</v>
      </c>
      <c r="O79" t="s">
        <v>141</v>
      </c>
      <c r="P79" t="s">
        <v>141</v>
      </c>
      <c r="Q79">
        <v>1000</v>
      </c>
      <c r="X79">
        <v>0.105</v>
      </c>
      <c r="Y79">
        <v>5542.99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0.105</v>
      </c>
      <c r="AH79">
        <v>2</v>
      </c>
      <c r="AI79">
        <v>25996742</v>
      </c>
      <c r="AJ79">
        <v>77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5">
      <c r="A80">
        <f>ROW(Source!A47)</f>
        <v>47</v>
      </c>
      <c r="B80">
        <v>25996753</v>
      </c>
      <c r="C80">
        <v>25996736</v>
      </c>
      <c r="D80">
        <v>23743207</v>
      </c>
      <c r="E80">
        <v>1</v>
      </c>
      <c r="F80">
        <v>1</v>
      </c>
      <c r="G80">
        <v>1</v>
      </c>
      <c r="H80">
        <v>3</v>
      </c>
      <c r="I80" t="s">
        <v>576</v>
      </c>
      <c r="J80" t="s">
        <v>577</v>
      </c>
      <c r="K80" t="s">
        <v>578</v>
      </c>
      <c r="L80">
        <v>1348</v>
      </c>
      <c r="N80">
        <v>1009</v>
      </c>
      <c r="O80" t="s">
        <v>24</v>
      </c>
      <c r="P80" t="s">
        <v>24</v>
      </c>
      <c r="Q80">
        <v>1000</v>
      </c>
      <c r="X80">
        <v>2.9999999999999997E-4</v>
      </c>
      <c r="Y80">
        <v>36473.31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2.9999999999999997E-4</v>
      </c>
      <c r="AH80">
        <v>2</v>
      </c>
      <c r="AI80">
        <v>25996743</v>
      </c>
      <c r="AJ80">
        <v>78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5">
      <c r="A81">
        <f>ROW(Source!A47)</f>
        <v>47</v>
      </c>
      <c r="B81">
        <v>25996754</v>
      </c>
      <c r="C81">
        <v>25996736</v>
      </c>
      <c r="D81">
        <v>23748748</v>
      </c>
      <c r="E81">
        <v>1</v>
      </c>
      <c r="F81">
        <v>1</v>
      </c>
      <c r="G81">
        <v>1</v>
      </c>
      <c r="H81">
        <v>3</v>
      </c>
      <c r="I81" t="s">
        <v>579</v>
      </c>
      <c r="J81" t="s">
        <v>580</v>
      </c>
      <c r="K81" t="s">
        <v>581</v>
      </c>
      <c r="L81">
        <v>1339</v>
      </c>
      <c r="N81">
        <v>1007</v>
      </c>
      <c r="O81" t="s">
        <v>483</v>
      </c>
      <c r="P81" t="s">
        <v>483</v>
      </c>
      <c r="Q81">
        <v>1</v>
      </c>
      <c r="X81">
        <v>0.52</v>
      </c>
      <c r="Y81">
        <v>1278.25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0.52</v>
      </c>
      <c r="AH81">
        <v>2</v>
      </c>
      <c r="AI81">
        <v>25996744</v>
      </c>
      <c r="AJ81">
        <v>79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5">
      <c r="A82">
        <f>ROW(Source!A47)</f>
        <v>47</v>
      </c>
      <c r="B82">
        <v>25996755</v>
      </c>
      <c r="C82">
        <v>25996736</v>
      </c>
      <c r="D82">
        <v>23775676</v>
      </c>
      <c r="E82">
        <v>1</v>
      </c>
      <c r="F82">
        <v>1</v>
      </c>
      <c r="G82">
        <v>1</v>
      </c>
      <c r="H82">
        <v>3</v>
      </c>
      <c r="I82" t="s">
        <v>582</v>
      </c>
      <c r="J82" t="s">
        <v>583</v>
      </c>
      <c r="K82" t="s">
        <v>584</v>
      </c>
      <c r="L82">
        <v>1339</v>
      </c>
      <c r="N82">
        <v>1007</v>
      </c>
      <c r="O82" t="s">
        <v>483</v>
      </c>
      <c r="P82" t="s">
        <v>483</v>
      </c>
      <c r="Q82">
        <v>1</v>
      </c>
      <c r="X82">
        <v>0.03</v>
      </c>
      <c r="Y82">
        <v>508.26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0.03</v>
      </c>
      <c r="AH82">
        <v>2</v>
      </c>
      <c r="AI82">
        <v>25996745</v>
      </c>
      <c r="AJ82">
        <v>80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5">
      <c r="A83">
        <f>ROW(Source!A47)</f>
        <v>47</v>
      </c>
      <c r="B83">
        <v>25996756</v>
      </c>
      <c r="C83">
        <v>25996736</v>
      </c>
      <c r="D83">
        <v>23783356</v>
      </c>
      <c r="E83">
        <v>1</v>
      </c>
      <c r="F83">
        <v>1</v>
      </c>
      <c r="G83">
        <v>1</v>
      </c>
      <c r="H83">
        <v>3</v>
      </c>
      <c r="I83" t="s">
        <v>585</v>
      </c>
      <c r="J83" t="s">
        <v>586</v>
      </c>
      <c r="K83" t="s">
        <v>587</v>
      </c>
      <c r="L83">
        <v>1348</v>
      </c>
      <c r="N83">
        <v>1009</v>
      </c>
      <c r="O83" t="s">
        <v>24</v>
      </c>
      <c r="P83" t="s">
        <v>24</v>
      </c>
      <c r="Q83">
        <v>1000</v>
      </c>
      <c r="X83">
        <v>7.0000000000000007E-2</v>
      </c>
      <c r="Y83">
        <v>539.46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7.0000000000000007E-2</v>
      </c>
      <c r="AH83">
        <v>2</v>
      </c>
      <c r="AI83">
        <v>25996746</v>
      </c>
      <c r="AJ83">
        <v>81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5">
      <c r="A84">
        <f>ROW(Source!A50)</f>
        <v>50</v>
      </c>
      <c r="B84">
        <v>25996769</v>
      </c>
      <c r="C84">
        <v>25996759</v>
      </c>
      <c r="D84">
        <v>21286622</v>
      </c>
      <c r="E84">
        <v>1</v>
      </c>
      <c r="F84">
        <v>1</v>
      </c>
      <c r="G84">
        <v>1</v>
      </c>
      <c r="H84">
        <v>1</v>
      </c>
      <c r="I84" t="s">
        <v>588</v>
      </c>
      <c r="J84" t="s">
        <v>3</v>
      </c>
      <c r="K84" t="s">
        <v>589</v>
      </c>
      <c r="L84">
        <v>1369</v>
      </c>
      <c r="N84">
        <v>1013</v>
      </c>
      <c r="O84" t="s">
        <v>457</v>
      </c>
      <c r="P84" t="s">
        <v>457</v>
      </c>
      <c r="Q84">
        <v>1</v>
      </c>
      <c r="X84">
        <v>51.89</v>
      </c>
      <c r="Y84">
        <v>0</v>
      </c>
      <c r="Z84">
        <v>0</v>
      </c>
      <c r="AA84">
        <v>0</v>
      </c>
      <c r="AB84">
        <v>9.18</v>
      </c>
      <c r="AC84">
        <v>0</v>
      </c>
      <c r="AD84">
        <v>1</v>
      </c>
      <c r="AE84">
        <v>1</v>
      </c>
      <c r="AF84" t="s">
        <v>101</v>
      </c>
      <c r="AG84">
        <v>59.673499999999997</v>
      </c>
      <c r="AH84">
        <v>2</v>
      </c>
      <c r="AI84">
        <v>25996760</v>
      </c>
      <c r="AJ84">
        <v>82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5">
      <c r="A85">
        <f>ROW(Source!A50)</f>
        <v>50</v>
      </c>
      <c r="B85">
        <v>25996770</v>
      </c>
      <c r="C85">
        <v>25996759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29</v>
      </c>
      <c r="J85" t="s">
        <v>3</v>
      </c>
      <c r="K85" t="s">
        <v>458</v>
      </c>
      <c r="L85">
        <v>608254</v>
      </c>
      <c r="N85">
        <v>1013</v>
      </c>
      <c r="O85" t="s">
        <v>459</v>
      </c>
      <c r="P85" t="s">
        <v>459</v>
      </c>
      <c r="Q85">
        <v>1</v>
      </c>
      <c r="X85">
        <v>1.87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100</v>
      </c>
      <c r="AG85">
        <v>2.3375000000000004</v>
      </c>
      <c r="AH85">
        <v>2</v>
      </c>
      <c r="AI85">
        <v>25996761</v>
      </c>
      <c r="AJ85">
        <v>83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5">
      <c r="A86">
        <f>ROW(Source!A50)</f>
        <v>50</v>
      </c>
      <c r="B86">
        <v>25996771</v>
      </c>
      <c r="C86">
        <v>25996759</v>
      </c>
      <c r="D86">
        <v>23738638</v>
      </c>
      <c r="E86">
        <v>1</v>
      </c>
      <c r="F86">
        <v>1</v>
      </c>
      <c r="G86">
        <v>1</v>
      </c>
      <c r="H86">
        <v>2</v>
      </c>
      <c r="I86" t="s">
        <v>590</v>
      </c>
      <c r="J86" t="s">
        <v>591</v>
      </c>
      <c r="K86" t="s">
        <v>592</v>
      </c>
      <c r="L86">
        <v>1368</v>
      </c>
      <c r="N86">
        <v>1011</v>
      </c>
      <c r="O86" t="s">
        <v>463</v>
      </c>
      <c r="P86" t="s">
        <v>463</v>
      </c>
      <c r="Q86">
        <v>1</v>
      </c>
      <c r="X86">
        <v>0.04</v>
      </c>
      <c r="Y86">
        <v>0</v>
      </c>
      <c r="Z86">
        <v>73.56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100</v>
      </c>
      <c r="AG86">
        <v>0.05</v>
      </c>
      <c r="AH86">
        <v>2</v>
      </c>
      <c r="AI86">
        <v>25996762</v>
      </c>
      <c r="AJ86">
        <v>84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5">
      <c r="A87">
        <f>ROW(Source!A50)</f>
        <v>50</v>
      </c>
      <c r="B87">
        <v>25996772</v>
      </c>
      <c r="C87">
        <v>25996759</v>
      </c>
      <c r="D87">
        <v>23738697</v>
      </c>
      <c r="E87">
        <v>1</v>
      </c>
      <c r="F87">
        <v>1</v>
      </c>
      <c r="G87">
        <v>1</v>
      </c>
      <c r="H87">
        <v>2</v>
      </c>
      <c r="I87" t="s">
        <v>471</v>
      </c>
      <c r="J87" t="s">
        <v>472</v>
      </c>
      <c r="K87" t="s">
        <v>473</v>
      </c>
      <c r="L87">
        <v>1368</v>
      </c>
      <c r="N87">
        <v>1011</v>
      </c>
      <c r="O87" t="s">
        <v>463</v>
      </c>
      <c r="P87" t="s">
        <v>463</v>
      </c>
      <c r="Q87">
        <v>1</v>
      </c>
      <c r="X87">
        <v>0.16</v>
      </c>
      <c r="Y87">
        <v>0</v>
      </c>
      <c r="Z87">
        <v>30.87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100</v>
      </c>
      <c r="AG87">
        <v>0.2</v>
      </c>
      <c r="AH87">
        <v>2</v>
      </c>
      <c r="AI87">
        <v>25996763</v>
      </c>
      <c r="AJ87">
        <v>85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5">
      <c r="A88">
        <f>ROW(Source!A50)</f>
        <v>50</v>
      </c>
      <c r="B88">
        <v>25996773</v>
      </c>
      <c r="C88">
        <v>25996759</v>
      </c>
      <c r="D88">
        <v>23739098</v>
      </c>
      <c r="E88">
        <v>1</v>
      </c>
      <c r="F88">
        <v>1</v>
      </c>
      <c r="G88">
        <v>1</v>
      </c>
      <c r="H88">
        <v>2</v>
      </c>
      <c r="I88" t="s">
        <v>512</v>
      </c>
      <c r="J88" t="s">
        <v>513</v>
      </c>
      <c r="K88" t="s">
        <v>514</v>
      </c>
      <c r="L88">
        <v>1368</v>
      </c>
      <c r="N88">
        <v>1011</v>
      </c>
      <c r="O88" t="s">
        <v>463</v>
      </c>
      <c r="P88" t="s">
        <v>463</v>
      </c>
      <c r="Q88">
        <v>1</v>
      </c>
      <c r="X88">
        <v>1.67</v>
      </c>
      <c r="Y88">
        <v>0</v>
      </c>
      <c r="Z88">
        <v>12.7</v>
      </c>
      <c r="AA88">
        <v>10.06</v>
      </c>
      <c r="AB88">
        <v>0</v>
      </c>
      <c r="AC88">
        <v>0</v>
      </c>
      <c r="AD88">
        <v>1</v>
      </c>
      <c r="AE88">
        <v>0</v>
      </c>
      <c r="AF88" t="s">
        <v>100</v>
      </c>
      <c r="AG88">
        <v>2.0874999999999999</v>
      </c>
      <c r="AH88">
        <v>2</v>
      </c>
      <c r="AI88">
        <v>25996764</v>
      </c>
      <c r="AJ88">
        <v>86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5">
      <c r="A89">
        <f>ROW(Source!A50)</f>
        <v>50</v>
      </c>
      <c r="B89">
        <v>25996774</v>
      </c>
      <c r="C89">
        <v>25996759</v>
      </c>
      <c r="D89">
        <v>23742997</v>
      </c>
      <c r="E89">
        <v>1</v>
      </c>
      <c r="F89">
        <v>1</v>
      </c>
      <c r="G89">
        <v>1</v>
      </c>
      <c r="H89">
        <v>3</v>
      </c>
      <c r="I89" t="s">
        <v>757</v>
      </c>
      <c r="J89" t="s">
        <v>758</v>
      </c>
      <c r="K89" t="s">
        <v>759</v>
      </c>
      <c r="L89">
        <v>1348</v>
      </c>
      <c r="N89">
        <v>1009</v>
      </c>
      <c r="O89" t="s">
        <v>24</v>
      </c>
      <c r="P89" t="s">
        <v>24</v>
      </c>
      <c r="Q89">
        <v>1000</v>
      </c>
      <c r="X89">
        <v>0</v>
      </c>
      <c r="Y89">
        <v>0</v>
      </c>
      <c r="Z89">
        <v>0</v>
      </c>
      <c r="AA89">
        <v>0</v>
      </c>
      <c r="AB89">
        <v>0</v>
      </c>
      <c r="AC89">
        <v>1</v>
      </c>
      <c r="AD89">
        <v>0</v>
      </c>
      <c r="AE89">
        <v>0</v>
      </c>
      <c r="AF89" t="s">
        <v>3</v>
      </c>
      <c r="AG89">
        <v>0</v>
      </c>
      <c r="AH89">
        <v>3</v>
      </c>
      <c r="AI89">
        <v>-1</v>
      </c>
      <c r="AJ89" t="s">
        <v>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5">
      <c r="A90">
        <f>ROW(Source!A50)</f>
        <v>50</v>
      </c>
      <c r="B90">
        <v>25996775</v>
      </c>
      <c r="C90">
        <v>25996759</v>
      </c>
      <c r="D90">
        <v>23775788</v>
      </c>
      <c r="E90">
        <v>1</v>
      </c>
      <c r="F90">
        <v>1</v>
      </c>
      <c r="G90">
        <v>1</v>
      </c>
      <c r="H90">
        <v>3</v>
      </c>
      <c r="I90" t="s">
        <v>158</v>
      </c>
      <c r="J90" t="s">
        <v>160</v>
      </c>
      <c r="K90" t="s">
        <v>159</v>
      </c>
      <c r="L90">
        <v>1348</v>
      </c>
      <c r="N90">
        <v>1009</v>
      </c>
      <c r="O90" t="s">
        <v>24</v>
      </c>
      <c r="P90" t="s">
        <v>24</v>
      </c>
      <c r="Q90">
        <v>1000</v>
      </c>
      <c r="X90">
        <v>0.97</v>
      </c>
      <c r="Y90">
        <v>2447.5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0.97</v>
      </c>
      <c r="AH90">
        <v>2</v>
      </c>
      <c r="AI90">
        <v>25996765</v>
      </c>
      <c r="AJ90">
        <v>89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5">
      <c r="A91">
        <f>ROW(Source!A50)</f>
        <v>50</v>
      </c>
      <c r="B91">
        <v>25996776</v>
      </c>
      <c r="C91">
        <v>25996759</v>
      </c>
      <c r="D91">
        <v>23784049</v>
      </c>
      <c r="E91">
        <v>1</v>
      </c>
      <c r="F91">
        <v>1</v>
      </c>
      <c r="G91">
        <v>1</v>
      </c>
      <c r="H91">
        <v>3</v>
      </c>
      <c r="I91" t="s">
        <v>484</v>
      </c>
      <c r="J91" t="s">
        <v>485</v>
      </c>
      <c r="K91" t="s">
        <v>486</v>
      </c>
      <c r="L91">
        <v>1339</v>
      </c>
      <c r="N91">
        <v>1007</v>
      </c>
      <c r="O91" t="s">
        <v>483</v>
      </c>
      <c r="P91" t="s">
        <v>483</v>
      </c>
      <c r="Q91">
        <v>1</v>
      </c>
      <c r="X91">
        <v>0.63</v>
      </c>
      <c r="Y91">
        <v>4.82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0.63</v>
      </c>
      <c r="AH91">
        <v>2</v>
      </c>
      <c r="AI91">
        <v>25996766</v>
      </c>
      <c r="AJ91">
        <v>90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5">
      <c r="A92">
        <f>ROW(Source!A54)</f>
        <v>54</v>
      </c>
      <c r="B92">
        <v>25996788</v>
      </c>
      <c r="C92">
        <v>25996780</v>
      </c>
      <c r="D92">
        <v>21290591</v>
      </c>
      <c r="E92">
        <v>1</v>
      </c>
      <c r="F92">
        <v>1</v>
      </c>
      <c r="G92">
        <v>1</v>
      </c>
      <c r="H92">
        <v>1</v>
      </c>
      <c r="I92" t="s">
        <v>593</v>
      </c>
      <c r="J92" t="s">
        <v>3</v>
      </c>
      <c r="K92" t="s">
        <v>594</v>
      </c>
      <c r="L92">
        <v>1369</v>
      </c>
      <c r="N92">
        <v>1013</v>
      </c>
      <c r="O92" t="s">
        <v>457</v>
      </c>
      <c r="P92" t="s">
        <v>457</v>
      </c>
      <c r="Q92">
        <v>1</v>
      </c>
      <c r="X92">
        <v>73.8</v>
      </c>
      <c r="Y92">
        <v>0</v>
      </c>
      <c r="Z92">
        <v>0</v>
      </c>
      <c r="AA92">
        <v>0</v>
      </c>
      <c r="AB92">
        <v>9.76</v>
      </c>
      <c r="AC92">
        <v>0</v>
      </c>
      <c r="AD92">
        <v>1</v>
      </c>
      <c r="AE92">
        <v>1</v>
      </c>
      <c r="AF92" t="s">
        <v>3</v>
      </c>
      <c r="AG92">
        <v>73.8</v>
      </c>
      <c r="AH92">
        <v>2</v>
      </c>
      <c r="AI92">
        <v>25996781</v>
      </c>
      <c r="AJ92">
        <v>91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5">
      <c r="A93">
        <f>ROW(Source!A54)</f>
        <v>54</v>
      </c>
      <c r="B93">
        <v>25996789</v>
      </c>
      <c r="C93">
        <v>25996780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29</v>
      </c>
      <c r="J93" t="s">
        <v>3</v>
      </c>
      <c r="K93" t="s">
        <v>458</v>
      </c>
      <c r="L93">
        <v>608254</v>
      </c>
      <c r="N93">
        <v>1013</v>
      </c>
      <c r="O93" t="s">
        <v>459</v>
      </c>
      <c r="P93" t="s">
        <v>459</v>
      </c>
      <c r="Q93">
        <v>1</v>
      </c>
      <c r="X93">
        <v>1.9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3</v>
      </c>
      <c r="AG93">
        <v>1.9</v>
      </c>
      <c r="AH93">
        <v>2</v>
      </c>
      <c r="AI93">
        <v>25996782</v>
      </c>
      <c r="AJ93">
        <v>92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5">
      <c r="A94">
        <f>ROW(Source!A54)</f>
        <v>54</v>
      </c>
      <c r="B94">
        <v>25996790</v>
      </c>
      <c r="C94">
        <v>25996780</v>
      </c>
      <c r="D94">
        <v>23738697</v>
      </c>
      <c r="E94">
        <v>1</v>
      </c>
      <c r="F94">
        <v>1</v>
      </c>
      <c r="G94">
        <v>1</v>
      </c>
      <c r="H94">
        <v>2</v>
      </c>
      <c r="I94" t="s">
        <v>471</v>
      </c>
      <c r="J94" t="s">
        <v>472</v>
      </c>
      <c r="K94" t="s">
        <v>473</v>
      </c>
      <c r="L94">
        <v>1368</v>
      </c>
      <c r="N94">
        <v>1011</v>
      </c>
      <c r="O94" t="s">
        <v>463</v>
      </c>
      <c r="P94" t="s">
        <v>463</v>
      </c>
      <c r="Q94">
        <v>1</v>
      </c>
      <c r="X94">
        <v>0.46</v>
      </c>
      <c r="Y94">
        <v>0</v>
      </c>
      <c r="Z94">
        <v>30.87</v>
      </c>
      <c r="AA94">
        <v>13.5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0.46</v>
      </c>
      <c r="AH94">
        <v>2</v>
      </c>
      <c r="AI94">
        <v>25996783</v>
      </c>
      <c r="AJ94">
        <v>93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5">
      <c r="A95">
        <f>ROW(Source!A54)</f>
        <v>54</v>
      </c>
      <c r="B95">
        <v>25996791</v>
      </c>
      <c r="C95">
        <v>25996780</v>
      </c>
      <c r="D95">
        <v>23739098</v>
      </c>
      <c r="E95">
        <v>1</v>
      </c>
      <c r="F95">
        <v>1</v>
      </c>
      <c r="G95">
        <v>1</v>
      </c>
      <c r="H95">
        <v>2</v>
      </c>
      <c r="I95" t="s">
        <v>512</v>
      </c>
      <c r="J95" t="s">
        <v>513</v>
      </c>
      <c r="K95" t="s">
        <v>514</v>
      </c>
      <c r="L95">
        <v>1368</v>
      </c>
      <c r="N95">
        <v>1011</v>
      </c>
      <c r="O95" t="s">
        <v>463</v>
      </c>
      <c r="P95" t="s">
        <v>463</v>
      </c>
      <c r="Q95">
        <v>1</v>
      </c>
      <c r="X95">
        <v>1.44</v>
      </c>
      <c r="Y95">
        <v>0</v>
      </c>
      <c r="Z95">
        <v>12.7</v>
      </c>
      <c r="AA95">
        <v>10.06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1.44</v>
      </c>
      <c r="AH95">
        <v>2</v>
      </c>
      <c r="AI95">
        <v>25996784</v>
      </c>
      <c r="AJ95">
        <v>94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5">
      <c r="A96">
        <f>ROW(Source!A54)</f>
        <v>54</v>
      </c>
      <c r="B96">
        <v>25996792</v>
      </c>
      <c r="C96">
        <v>25996780</v>
      </c>
      <c r="D96">
        <v>23743073</v>
      </c>
      <c r="E96">
        <v>1</v>
      </c>
      <c r="F96">
        <v>1</v>
      </c>
      <c r="G96">
        <v>1</v>
      </c>
      <c r="H96">
        <v>3</v>
      </c>
      <c r="I96" t="s">
        <v>515</v>
      </c>
      <c r="J96" t="s">
        <v>516</v>
      </c>
      <c r="K96" t="s">
        <v>517</v>
      </c>
      <c r="L96">
        <v>1348</v>
      </c>
      <c r="N96">
        <v>1009</v>
      </c>
      <c r="O96" t="s">
        <v>24</v>
      </c>
      <c r="P96" t="s">
        <v>24</v>
      </c>
      <c r="Q96">
        <v>1000</v>
      </c>
      <c r="X96">
        <v>0.01</v>
      </c>
      <c r="Y96">
        <v>9858.8799999999992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0.01</v>
      </c>
      <c r="AH96">
        <v>2</v>
      </c>
      <c r="AI96">
        <v>25996785</v>
      </c>
      <c r="AJ96">
        <v>95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5">
      <c r="A97">
        <f>ROW(Source!A54)</f>
        <v>54</v>
      </c>
      <c r="B97">
        <v>25996793</v>
      </c>
      <c r="C97">
        <v>25996780</v>
      </c>
      <c r="D97">
        <v>23743431</v>
      </c>
      <c r="E97">
        <v>1</v>
      </c>
      <c r="F97">
        <v>1</v>
      </c>
      <c r="G97">
        <v>1</v>
      </c>
      <c r="H97">
        <v>3</v>
      </c>
      <c r="I97" t="s">
        <v>518</v>
      </c>
      <c r="J97" t="s">
        <v>519</v>
      </c>
      <c r="K97" t="s">
        <v>520</v>
      </c>
      <c r="L97">
        <v>1348</v>
      </c>
      <c r="N97">
        <v>1009</v>
      </c>
      <c r="O97" t="s">
        <v>24</v>
      </c>
      <c r="P97" t="s">
        <v>24</v>
      </c>
      <c r="Q97">
        <v>1000</v>
      </c>
      <c r="X97">
        <v>0.96</v>
      </c>
      <c r="Y97">
        <v>6856.68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0.96</v>
      </c>
      <c r="AH97">
        <v>2</v>
      </c>
      <c r="AI97">
        <v>25996786</v>
      </c>
      <c r="AJ97">
        <v>96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5">
      <c r="A98">
        <f>ROW(Source!A54)</f>
        <v>54</v>
      </c>
      <c r="B98">
        <v>25996794</v>
      </c>
      <c r="C98">
        <v>25996780</v>
      </c>
      <c r="D98">
        <v>23784049</v>
      </c>
      <c r="E98">
        <v>1</v>
      </c>
      <c r="F98">
        <v>1</v>
      </c>
      <c r="G98">
        <v>1</v>
      </c>
      <c r="H98">
        <v>3</v>
      </c>
      <c r="I98" t="s">
        <v>484</v>
      </c>
      <c r="J98" t="s">
        <v>485</v>
      </c>
      <c r="K98" t="s">
        <v>486</v>
      </c>
      <c r="L98">
        <v>1339</v>
      </c>
      <c r="N98">
        <v>1007</v>
      </c>
      <c r="O98" t="s">
        <v>483</v>
      </c>
      <c r="P98" t="s">
        <v>483</v>
      </c>
      <c r="Q98">
        <v>1</v>
      </c>
      <c r="X98">
        <v>0.63</v>
      </c>
      <c r="Y98">
        <v>4.82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0.63</v>
      </c>
      <c r="AH98">
        <v>2</v>
      </c>
      <c r="AI98">
        <v>25996787</v>
      </c>
      <c r="AJ98">
        <v>97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5">
      <c r="A99">
        <f>ROW(Source!A55)</f>
        <v>55</v>
      </c>
      <c r="B99">
        <v>25996807</v>
      </c>
      <c r="C99">
        <v>25996795</v>
      </c>
      <c r="D99">
        <v>21279294</v>
      </c>
      <c r="E99">
        <v>1</v>
      </c>
      <c r="F99">
        <v>1</v>
      </c>
      <c r="G99">
        <v>1</v>
      </c>
      <c r="H99">
        <v>1</v>
      </c>
      <c r="I99" t="s">
        <v>521</v>
      </c>
      <c r="J99" t="s">
        <v>3</v>
      </c>
      <c r="K99" t="s">
        <v>522</v>
      </c>
      <c r="L99">
        <v>1369</v>
      </c>
      <c r="N99">
        <v>1013</v>
      </c>
      <c r="O99" t="s">
        <v>457</v>
      </c>
      <c r="P99" t="s">
        <v>457</v>
      </c>
      <c r="Q99">
        <v>1</v>
      </c>
      <c r="X99">
        <v>46.95</v>
      </c>
      <c r="Y99">
        <v>0</v>
      </c>
      <c r="Z99">
        <v>0</v>
      </c>
      <c r="AA99">
        <v>0</v>
      </c>
      <c r="AB99">
        <v>9.07</v>
      </c>
      <c r="AC99">
        <v>0</v>
      </c>
      <c r="AD99">
        <v>1</v>
      </c>
      <c r="AE99">
        <v>1</v>
      </c>
      <c r="AF99" t="s">
        <v>101</v>
      </c>
      <c r="AG99">
        <v>53.9925</v>
      </c>
      <c r="AH99">
        <v>2</v>
      </c>
      <c r="AI99">
        <v>25996796</v>
      </c>
      <c r="AJ99">
        <v>98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5">
      <c r="A100">
        <f>ROW(Source!A55)</f>
        <v>55</v>
      </c>
      <c r="B100">
        <v>25996808</v>
      </c>
      <c r="C100">
        <v>25996795</v>
      </c>
      <c r="D100">
        <v>121548</v>
      </c>
      <c r="E100">
        <v>1</v>
      </c>
      <c r="F100">
        <v>1</v>
      </c>
      <c r="G100">
        <v>1</v>
      </c>
      <c r="H100">
        <v>1</v>
      </c>
      <c r="I100" t="s">
        <v>29</v>
      </c>
      <c r="J100" t="s">
        <v>3</v>
      </c>
      <c r="K100" t="s">
        <v>458</v>
      </c>
      <c r="L100">
        <v>608254</v>
      </c>
      <c r="N100">
        <v>1013</v>
      </c>
      <c r="O100" t="s">
        <v>459</v>
      </c>
      <c r="P100" t="s">
        <v>459</v>
      </c>
      <c r="Q100">
        <v>1</v>
      </c>
      <c r="X100">
        <v>0.01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2</v>
      </c>
      <c r="AF100" t="s">
        <v>100</v>
      </c>
      <c r="AG100">
        <v>1.2500000000000001E-2</v>
      </c>
      <c r="AH100">
        <v>2</v>
      </c>
      <c r="AI100">
        <v>25996797</v>
      </c>
      <c r="AJ100">
        <v>99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5">
      <c r="A101">
        <f>ROW(Source!A55)</f>
        <v>55</v>
      </c>
      <c r="B101">
        <v>25996809</v>
      </c>
      <c r="C101">
        <v>25996795</v>
      </c>
      <c r="D101">
        <v>23738697</v>
      </c>
      <c r="E101">
        <v>1</v>
      </c>
      <c r="F101">
        <v>1</v>
      </c>
      <c r="G101">
        <v>1</v>
      </c>
      <c r="H101">
        <v>2</v>
      </c>
      <c r="I101" t="s">
        <v>471</v>
      </c>
      <c r="J101" t="s">
        <v>472</v>
      </c>
      <c r="K101" t="s">
        <v>473</v>
      </c>
      <c r="L101">
        <v>1368</v>
      </c>
      <c r="N101">
        <v>1011</v>
      </c>
      <c r="O101" t="s">
        <v>463</v>
      </c>
      <c r="P101" t="s">
        <v>463</v>
      </c>
      <c r="Q101">
        <v>1</v>
      </c>
      <c r="X101">
        <v>0.01</v>
      </c>
      <c r="Y101">
        <v>0</v>
      </c>
      <c r="Z101">
        <v>30.87</v>
      </c>
      <c r="AA101">
        <v>13.5</v>
      </c>
      <c r="AB101">
        <v>0</v>
      </c>
      <c r="AC101">
        <v>0</v>
      </c>
      <c r="AD101">
        <v>1</v>
      </c>
      <c r="AE101">
        <v>0</v>
      </c>
      <c r="AF101" t="s">
        <v>100</v>
      </c>
      <c r="AG101">
        <v>1.2500000000000001E-2</v>
      </c>
      <c r="AH101">
        <v>2</v>
      </c>
      <c r="AI101">
        <v>25996798</v>
      </c>
      <c r="AJ101">
        <v>100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5">
      <c r="A102">
        <f>ROW(Source!A55)</f>
        <v>55</v>
      </c>
      <c r="B102">
        <v>25996810</v>
      </c>
      <c r="C102">
        <v>25996795</v>
      </c>
      <c r="D102">
        <v>23740408</v>
      </c>
      <c r="E102">
        <v>1</v>
      </c>
      <c r="F102">
        <v>1</v>
      </c>
      <c r="G102">
        <v>1</v>
      </c>
      <c r="H102">
        <v>2</v>
      </c>
      <c r="I102" t="s">
        <v>495</v>
      </c>
      <c r="J102" t="s">
        <v>496</v>
      </c>
      <c r="K102" t="s">
        <v>497</v>
      </c>
      <c r="L102">
        <v>1368</v>
      </c>
      <c r="N102">
        <v>1011</v>
      </c>
      <c r="O102" t="s">
        <v>463</v>
      </c>
      <c r="P102" t="s">
        <v>463</v>
      </c>
      <c r="Q102">
        <v>1</v>
      </c>
      <c r="X102">
        <v>0.01</v>
      </c>
      <c r="Y102">
        <v>0</v>
      </c>
      <c r="Z102">
        <v>86.95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100</v>
      </c>
      <c r="AG102">
        <v>1.2500000000000001E-2</v>
      </c>
      <c r="AH102">
        <v>2</v>
      </c>
      <c r="AI102">
        <v>25996799</v>
      </c>
      <c r="AJ102">
        <v>101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5">
      <c r="A103">
        <f>ROW(Source!A55)</f>
        <v>55</v>
      </c>
      <c r="B103">
        <v>25996811</v>
      </c>
      <c r="C103">
        <v>25996795</v>
      </c>
      <c r="D103">
        <v>23743413</v>
      </c>
      <c r="E103">
        <v>1</v>
      </c>
      <c r="F103">
        <v>1</v>
      </c>
      <c r="G103">
        <v>1</v>
      </c>
      <c r="H103">
        <v>3</v>
      </c>
      <c r="I103" t="s">
        <v>595</v>
      </c>
      <c r="J103" t="s">
        <v>596</v>
      </c>
      <c r="K103" t="s">
        <v>597</v>
      </c>
      <c r="L103">
        <v>1348</v>
      </c>
      <c r="N103">
        <v>1009</v>
      </c>
      <c r="O103" t="s">
        <v>24</v>
      </c>
      <c r="P103" t="s">
        <v>24</v>
      </c>
      <c r="Q103">
        <v>1000</v>
      </c>
      <c r="X103">
        <v>9.7000000000000003E-3</v>
      </c>
      <c r="Y103">
        <v>4141.74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9.7000000000000003E-3</v>
      </c>
      <c r="AH103">
        <v>2</v>
      </c>
      <c r="AI103">
        <v>25996800</v>
      </c>
      <c r="AJ103">
        <v>102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5">
      <c r="A104">
        <f>ROW(Source!A55)</f>
        <v>55</v>
      </c>
      <c r="B104">
        <v>25996812</v>
      </c>
      <c r="C104">
        <v>25996795</v>
      </c>
      <c r="D104">
        <v>23741724</v>
      </c>
      <c r="E104">
        <v>1</v>
      </c>
      <c r="F104">
        <v>1</v>
      </c>
      <c r="G104">
        <v>1</v>
      </c>
      <c r="H104">
        <v>3</v>
      </c>
      <c r="I104" t="s">
        <v>598</v>
      </c>
      <c r="J104" t="s">
        <v>599</v>
      </c>
      <c r="K104" t="s">
        <v>600</v>
      </c>
      <c r="L104">
        <v>1346</v>
      </c>
      <c r="N104">
        <v>1009</v>
      </c>
      <c r="O104" t="s">
        <v>155</v>
      </c>
      <c r="P104" t="s">
        <v>155</v>
      </c>
      <c r="Q104">
        <v>1</v>
      </c>
      <c r="X104">
        <v>0.01</v>
      </c>
      <c r="Y104">
        <v>1.66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0.01</v>
      </c>
      <c r="AH104">
        <v>2</v>
      </c>
      <c r="AI104">
        <v>25996801</v>
      </c>
      <c r="AJ104">
        <v>103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5">
      <c r="A105">
        <f>ROW(Source!A55)</f>
        <v>55</v>
      </c>
      <c r="B105">
        <v>25996813</v>
      </c>
      <c r="C105">
        <v>25996795</v>
      </c>
      <c r="D105">
        <v>23743107</v>
      </c>
      <c r="E105">
        <v>1</v>
      </c>
      <c r="F105">
        <v>1</v>
      </c>
      <c r="G105">
        <v>1</v>
      </c>
      <c r="H105">
        <v>3</v>
      </c>
      <c r="I105" t="s">
        <v>601</v>
      </c>
      <c r="J105" t="s">
        <v>602</v>
      </c>
      <c r="K105" t="s">
        <v>603</v>
      </c>
      <c r="L105">
        <v>1348</v>
      </c>
      <c r="N105">
        <v>1009</v>
      </c>
      <c r="O105" t="s">
        <v>24</v>
      </c>
      <c r="P105" t="s">
        <v>24</v>
      </c>
      <c r="Q105">
        <v>1000</v>
      </c>
      <c r="X105">
        <v>2.8999999999999998E-3</v>
      </c>
      <c r="Y105">
        <v>8944.49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2.8999999999999998E-3</v>
      </c>
      <c r="AH105">
        <v>2</v>
      </c>
      <c r="AI105">
        <v>25996802</v>
      </c>
      <c r="AJ105">
        <v>104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5">
      <c r="A106">
        <f>ROW(Source!A55)</f>
        <v>55</v>
      </c>
      <c r="B106">
        <v>25996814</v>
      </c>
      <c r="C106">
        <v>25996795</v>
      </c>
      <c r="D106">
        <v>23741705</v>
      </c>
      <c r="E106">
        <v>1</v>
      </c>
      <c r="F106">
        <v>1</v>
      </c>
      <c r="G106">
        <v>1</v>
      </c>
      <c r="H106">
        <v>3</v>
      </c>
      <c r="I106" t="s">
        <v>604</v>
      </c>
      <c r="J106" t="s">
        <v>605</v>
      </c>
      <c r="K106" t="s">
        <v>606</v>
      </c>
      <c r="L106">
        <v>1348</v>
      </c>
      <c r="N106">
        <v>1009</v>
      </c>
      <c r="O106" t="s">
        <v>24</v>
      </c>
      <c r="P106" t="s">
        <v>24</v>
      </c>
      <c r="Q106">
        <v>1000</v>
      </c>
      <c r="X106">
        <v>7.1000000000000004E-3</v>
      </c>
      <c r="Y106">
        <v>4945.38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7.1000000000000004E-3</v>
      </c>
      <c r="AH106">
        <v>2</v>
      </c>
      <c r="AI106">
        <v>25996803</v>
      </c>
      <c r="AJ106">
        <v>105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5">
      <c r="A107">
        <f>ROW(Source!A55)</f>
        <v>55</v>
      </c>
      <c r="B107">
        <v>25996815</v>
      </c>
      <c r="C107">
        <v>25996795</v>
      </c>
      <c r="D107">
        <v>23743249</v>
      </c>
      <c r="E107">
        <v>1</v>
      </c>
      <c r="F107">
        <v>1</v>
      </c>
      <c r="G107">
        <v>1</v>
      </c>
      <c r="H107">
        <v>3</v>
      </c>
      <c r="I107" t="s">
        <v>175</v>
      </c>
      <c r="J107" t="s">
        <v>178</v>
      </c>
      <c r="K107" t="s">
        <v>176</v>
      </c>
      <c r="L107">
        <v>1328</v>
      </c>
      <c r="N107">
        <v>1005</v>
      </c>
      <c r="O107" t="s">
        <v>177</v>
      </c>
      <c r="P107" t="s">
        <v>177</v>
      </c>
      <c r="Q107">
        <v>100</v>
      </c>
      <c r="X107">
        <v>1.1499999999999999</v>
      </c>
      <c r="Y107">
        <v>2281.39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1.1499999999999999</v>
      </c>
      <c r="AH107">
        <v>2</v>
      </c>
      <c r="AI107">
        <v>25996804</v>
      </c>
      <c r="AJ107">
        <v>106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5">
      <c r="A108">
        <f>ROW(Source!A55)</f>
        <v>55</v>
      </c>
      <c r="B108">
        <v>25996816</v>
      </c>
      <c r="C108">
        <v>25996795</v>
      </c>
      <c r="D108">
        <v>23783903</v>
      </c>
      <c r="E108">
        <v>1</v>
      </c>
      <c r="F108">
        <v>1</v>
      </c>
      <c r="G108">
        <v>1</v>
      </c>
      <c r="H108">
        <v>3</v>
      </c>
      <c r="I108" t="s">
        <v>607</v>
      </c>
      <c r="J108" t="s">
        <v>608</v>
      </c>
      <c r="K108" t="s">
        <v>609</v>
      </c>
      <c r="L108">
        <v>1339</v>
      </c>
      <c r="N108">
        <v>1007</v>
      </c>
      <c r="O108" t="s">
        <v>483</v>
      </c>
      <c r="P108" t="s">
        <v>483</v>
      </c>
      <c r="Q108">
        <v>1</v>
      </c>
      <c r="X108">
        <v>4.0000000000000002E-4</v>
      </c>
      <c r="Y108">
        <v>83.25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4.0000000000000002E-4</v>
      </c>
      <c r="AH108">
        <v>2</v>
      </c>
      <c r="AI108">
        <v>25996805</v>
      </c>
      <c r="AJ108">
        <v>107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5">
      <c r="A109">
        <f>ROW(Source!A55)</f>
        <v>55</v>
      </c>
      <c r="B109">
        <v>25996817</v>
      </c>
      <c r="C109">
        <v>25996795</v>
      </c>
      <c r="D109">
        <v>23784049</v>
      </c>
      <c r="E109">
        <v>1</v>
      </c>
      <c r="F109">
        <v>1</v>
      </c>
      <c r="G109">
        <v>1</v>
      </c>
      <c r="H109">
        <v>3</v>
      </c>
      <c r="I109" t="s">
        <v>484</v>
      </c>
      <c r="J109" t="s">
        <v>485</v>
      </c>
      <c r="K109" t="s">
        <v>486</v>
      </c>
      <c r="L109">
        <v>1339</v>
      </c>
      <c r="N109">
        <v>1007</v>
      </c>
      <c r="O109" t="s">
        <v>483</v>
      </c>
      <c r="P109" t="s">
        <v>483</v>
      </c>
      <c r="Q109">
        <v>1</v>
      </c>
      <c r="X109">
        <v>0.01</v>
      </c>
      <c r="Y109">
        <v>4.82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25996806</v>
      </c>
      <c r="AJ109">
        <v>108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5">
      <c r="A110">
        <f>ROW(Source!A58)</f>
        <v>58</v>
      </c>
      <c r="B110">
        <v>25996831</v>
      </c>
      <c r="C110">
        <v>25996820</v>
      </c>
      <c r="D110">
        <v>21279294</v>
      </c>
      <c r="E110">
        <v>1</v>
      </c>
      <c r="F110">
        <v>1</v>
      </c>
      <c r="G110">
        <v>1</v>
      </c>
      <c r="H110">
        <v>1</v>
      </c>
      <c r="I110" t="s">
        <v>521</v>
      </c>
      <c r="J110" t="s">
        <v>3</v>
      </c>
      <c r="K110" t="s">
        <v>522</v>
      </c>
      <c r="L110">
        <v>1369</v>
      </c>
      <c r="N110">
        <v>1013</v>
      </c>
      <c r="O110" t="s">
        <v>457</v>
      </c>
      <c r="P110" t="s">
        <v>457</v>
      </c>
      <c r="Q110">
        <v>1</v>
      </c>
      <c r="X110">
        <v>32.74</v>
      </c>
      <c r="Y110">
        <v>0</v>
      </c>
      <c r="Z110">
        <v>0</v>
      </c>
      <c r="AA110">
        <v>0</v>
      </c>
      <c r="AB110">
        <v>9.07</v>
      </c>
      <c r="AC110">
        <v>0</v>
      </c>
      <c r="AD110">
        <v>1</v>
      </c>
      <c r="AE110">
        <v>1</v>
      </c>
      <c r="AF110" t="s">
        <v>101</v>
      </c>
      <c r="AG110">
        <v>37.650999999999996</v>
      </c>
      <c r="AH110">
        <v>2</v>
      </c>
      <c r="AI110">
        <v>25996821</v>
      </c>
      <c r="AJ110">
        <v>109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5">
      <c r="A111">
        <f>ROW(Source!A58)</f>
        <v>58</v>
      </c>
      <c r="B111">
        <v>25996832</v>
      </c>
      <c r="C111">
        <v>25996820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29</v>
      </c>
      <c r="J111" t="s">
        <v>3</v>
      </c>
      <c r="K111" t="s">
        <v>458</v>
      </c>
      <c r="L111">
        <v>608254</v>
      </c>
      <c r="N111">
        <v>1013</v>
      </c>
      <c r="O111" t="s">
        <v>459</v>
      </c>
      <c r="P111" t="s">
        <v>459</v>
      </c>
      <c r="Q111">
        <v>1</v>
      </c>
      <c r="X111">
        <v>0.01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100</v>
      </c>
      <c r="AG111">
        <v>1.2500000000000001E-2</v>
      </c>
      <c r="AH111">
        <v>2</v>
      </c>
      <c r="AI111">
        <v>25996822</v>
      </c>
      <c r="AJ111">
        <v>110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5">
      <c r="A112">
        <f>ROW(Source!A58)</f>
        <v>58</v>
      </c>
      <c r="B112">
        <v>25996833</v>
      </c>
      <c r="C112">
        <v>25996820</v>
      </c>
      <c r="D112">
        <v>23738697</v>
      </c>
      <c r="E112">
        <v>1</v>
      </c>
      <c r="F112">
        <v>1</v>
      </c>
      <c r="G112">
        <v>1</v>
      </c>
      <c r="H112">
        <v>2</v>
      </c>
      <c r="I112" t="s">
        <v>471</v>
      </c>
      <c r="J112" t="s">
        <v>472</v>
      </c>
      <c r="K112" t="s">
        <v>473</v>
      </c>
      <c r="L112">
        <v>1368</v>
      </c>
      <c r="N112">
        <v>1011</v>
      </c>
      <c r="O112" t="s">
        <v>463</v>
      </c>
      <c r="P112" t="s">
        <v>463</v>
      </c>
      <c r="Q112">
        <v>1</v>
      </c>
      <c r="X112">
        <v>0.01</v>
      </c>
      <c r="Y112">
        <v>0</v>
      </c>
      <c r="Z112">
        <v>30.87</v>
      </c>
      <c r="AA112">
        <v>13.5</v>
      </c>
      <c r="AB112">
        <v>0</v>
      </c>
      <c r="AC112">
        <v>0</v>
      </c>
      <c r="AD112">
        <v>1</v>
      </c>
      <c r="AE112">
        <v>0</v>
      </c>
      <c r="AF112" t="s">
        <v>100</v>
      </c>
      <c r="AG112">
        <v>1.2500000000000001E-2</v>
      </c>
      <c r="AH112">
        <v>2</v>
      </c>
      <c r="AI112">
        <v>25996823</v>
      </c>
      <c r="AJ112">
        <v>111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5">
      <c r="A113">
        <f>ROW(Source!A58)</f>
        <v>58</v>
      </c>
      <c r="B113">
        <v>25996834</v>
      </c>
      <c r="C113">
        <v>25996820</v>
      </c>
      <c r="D113">
        <v>23740408</v>
      </c>
      <c r="E113">
        <v>1</v>
      </c>
      <c r="F113">
        <v>1</v>
      </c>
      <c r="G113">
        <v>1</v>
      </c>
      <c r="H113">
        <v>2</v>
      </c>
      <c r="I113" t="s">
        <v>495</v>
      </c>
      <c r="J113" t="s">
        <v>496</v>
      </c>
      <c r="K113" t="s">
        <v>497</v>
      </c>
      <c r="L113">
        <v>1368</v>
      </c>
      <c r="N113">
        <v>1011</v>
      </c>
      <c r="O113" t="s">
        <v>463</v>
      </c>
      <c r="P113" t="s">
        <v>463</v>
      </c>
      <c r="Q113">
        <v>1</v>
      </c>
      <c r="X113">
        <v>0.01</v>
      </c>
      <c r="Y113">
        <v>0</v>
      </c>
      <c r="Z113">
        <v>86.95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100</v>
      </c>
      <c r="AG113">
        <v>1.2500000000000001E-2</v>
      </c>
      <c r="AH113">
        <v>2</v>
      </c>
      <c r="AI113">
        <v>25996824</v>
      </c>
      <c r="AJ113">
        <v>112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5">
      <c r="A114">
        <f>ROW(Source!A58)</f>
        <v>58</v>
      </c>
      <c r="B114">
        <v>25996835</v>
      </c>
      <c r="C114">
        <v>25996820</v>
      </c>
      <c r="D114">
        <v>23741724</v>
      </c>
      <c r="E114">
        <v>1</v>
      </c>
      <c r="F114">
        <v>1</v>
      </c>
      <c r="G114">
        <v>1</v>
      </c>
      <c r="H114">
        <v>3</v>
      </c>
      <c r="I114" t="s">
        <v>598</v>
      </c>
      <c r="J114" t="s">
        <v>599</v>
      </c>
      <c r="K114" t="s">
        <v>600</v>
      </c>
      <c r="L114">
        <v>1346</v>
      </c>
      <c r="N114">
        <v>1009</v>
      </c>
      <c r="O114" t="s">
        <v>155</v>
      </c>
      <c r="P114" t="s">
        <v>155</v>
      </c>
      <c r="Q114">
        <v>1</v>
      </c>
      <c r="X114">
        <v>0.01</v>
      </c>
      <c r="Y114">
        <v>1.66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0.01</v>
      </c>
      <c r="AH114">
        <v>2</v>
      </c>
      <c r="AI114">
        <v>25996825</v>
      </c>
      <c r="AJ114">
        <v>113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5">
      <c r="A115">
        <f>ROW(Source!A58)</f>
        <v>58</v>
      </c>
      <c r="B115">
        <v>25996836</v>
      </c>
      <c r="C115">
        <v>25996820</v>
      </c>
      <c r="D115">
        <v>23743107</v>
      </c>
      <c r="E115">
        <v>1</v>
      </c>
      <c r="F115">
        <v>1</v>
      </c>
      <c r="G115">
        <v>1</v>
      </c>
      <c r="H115">
        <v>3</v>
      </c>
      <c r="I115" t="s">
        <v>601</v>
      </c>
      <c r="J115" t="s">
        <v>602</v>
      </c>
      <c r="K115" t="s">
        <v>603</v>
      </c>
      <c r="L115">
        <v>1348</v>
      </c>
      <c r="N115">
        <v>1009</v>
      </c>
      <c r="O115" t="s">
        <v>24</v>
      </c>
      <c r="P115" t="s">
        <v>24</v>
      </c>
      <c r="Q115">
        <v>1000</v>
      </c>
      <c r="X115">
        <v>2.2000000000000001E-3</v>
      </c>
      <c r="Y115">
        <v>8944.49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2.2000000000000001E-3</v>
      </c>
      <c r="AH115">
        <v>2</v>
      </c>
      <c r="AI115">
        <v>25996826</v>
      </c>
      <c r="AJ115">
        <v>114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5">
      <c r="A116">
        <f>ROW(Source!A58)</f>
        <v>58</v>
      </c>
      <c r="B116">
        <v>25996837</v>
      </c>
      <c r="C116">
        <v>25996820</v>
      </c>
      <c r="D116">
        <v>23741705</v>
      </c>
      <c r="E116">
        <v>1</v>
      </c>
      <c r="F116">
        <v>1</v>
      </c>
      <c r="G116">
        <v>1</v>
      </c>
      <c r="H116">
        <v>3</v>
      </c>
      <c r="I116" t="s">
        <v>604</v>
      </c>
      <c r="J116" t="s">
        <v>605</v>
      </c>
      <c r="K116" t="s">
        <v>606</v>
      </c>
      <c r="L116">
        <v>1348</v>
      </c>
      <c r="N116">
        <v>1009</v>
      </c>
      <c r="O116" t="s">
        <v>24</v>
      </c>
      <c r="P116" t="s">
        <v>24</v>
      </c>
      <c r="Q116">
        <v>1000</v>
      </c>
      <c r="X116">
        <v>8.4999999999999995E-4</v>
      </c>
      <c r="Y116">
        <v>4945.38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8.4999999999999995E-4</v>
      </c>
      <c r="AH116">
        <v>2</v>
      </c>
      <c r="AI116">
        <v>25996827</v>
      </c>
      <c r="AJ116">
        <v>115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5">
      <c r="A117">
        <f>ROW(Source!A58)</f>
        <v>58</v>
      </c>
      <c r="B117">
        <v>25996838</v>
      </c>
      <c r="C117">
        <v>25996820</v>
      </c>
      <c r="D117">
        <v>23743249</v>
      </c>
      <c r="E117">
        <v>1</v>
      </c>
      <c r="F117">
        <v>1</v>
      </c>
      <c r="G117">
        <v>1</v>
      </c>
      <c r="H117">
        <v>3</v>
      </c>
      <c r="I117" t="s">
        <v>175</v>
      </c>
      <c r="J117" t="s">
        <v>178</v>
      </c>
      <c r="K117" t="s">
        <v>176</v>
      </c>
      <c r="L117">
        <v>1328</v>
      </c>
      <c r="N117">
        <v>1005</v>
      </c>
      <c r="O117" t="s">
        <v>177</v>
      </c>
      <c r="P117" t="s">
        <v>177</v>
      </c>
      <c r="Q117">
        <v>100</v>
      </c>
      <c r="X117">
        <v>1.1499999999999999</v>
      </c>
      <c r="Y117">
        <v>2281.39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1.1499999999999999</v>
      </c>
      <c r="AH117">
        <v>2</v>
      </c>
      <c r="AI117">
        <v>25996828</v>
      </c>
      <c r="AJ117">
        <v>116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5">
      <c r="A118">
        <f>ROW(Source!A58)</f>
        <v>58</v>
      </c>
      <c r="B118">
        <v>25996839</v>
      </c>
      <c r="C118">
        <v>25996820</v>
      </c>
      <c r="D118">
        <v>23783903</v>
      </c>
      <c r="E118">
        <v>1</v>
      </c>
      <c r="F118">
        <v>1</v>
      </c>
      <c r="G118">
        <v>1</v>
      </c>
      <c r="H118">
        <v>3</v>
      </c>
      <c r="I118" t="s">
        <v>607</v>
      </c>
      <c r="J118" t="s">
        <v>608</v>
      </c>
      <c r="K118" t="s">
        <v>609</v>
      </c>
      <c r="L118">
        <v>1339</v>
      </c>
      <c r="N118">
        <v>1007</v>
      </c>
      <c r="O118" t="s">
        <v>483</v>
      </c>
      <c r="P118" t="s">
        <v>483</v>
      </c>
      <c r="Q118">
        <v>1</v>
      </c>
      <c r="X118">
        <v>4.0000000000000002E-4</v>
      </c>
      <c r="Y118">
        <v>83.25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4.0000000000000002E-4</v>
      </c>
      <c r="AH118">
        <v>2</v>
      </c>
      <c r="AI118">
        <v>25996829</v>
      </c>
      <c r="AJ118">
        <v>117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5">
      <c r="A119">
        <f>ROW(Source!A58)</f>
        <v>58</v>
      </c>
      <c r="B119">
        <v>25996840</v>
      </c>
      <c r="C119">
        <v>25996820</v>
      </c>
      <c r="D119">
        <v>23784049</v>
      </c>
      <c r="E119">
        <v>1</v>
      </c>
      <c r="F119">
        <v>1</v>
      </c>
      <c r="G119">
        <v>1</v>
      </c>
      <c r="H119">
        <v>3</v>
      </c>
      <c r="I119" t="s">
        <v>484</v>
      </c>
      <c r="J119" t="s">
        <v>485</v>
      </c>
      <c r="K119" t="s">
        <v>486</v>
      </c>
      <c r="L119">
        <v>1339</v>
      </c>
      <c r="N119">
        <v>1007</v>
      </c>
      <c r="O119" t="s">
        <v>483</v>
      </c>
      <c r="P119" t="s">
        <v>483</v>
      </c>
      <c r="Q119">
        <v>1</v>
      </c>
      <c r="X119">
        <v>0.01</v>
      </c>
      <c r="Y119">
        <v>4.82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0.01</v>
      </c>
      <c r="AH119">
        <v>2</v>
      </c>
      <c r="AI119">
        <v>25996830</v>
      </c>
      <c r="AJ119">
        <v>118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5">
      <c r="A120">
        <f>ROW(Source!A61)</f>
        <v>61</v>
      </c>
      <c r="B120">
        <v>25996852</v>
      </c>
      <c r="C120">
        <v>25996843</v>
      </c>
      <c r="D120">
        <v>21285306</v>
      </c>
      <c r="E120">
        <v>1</v>
      </c>
      <c r="F120">
        <v>1</v>
      </c>
      <c r="G120">
        <v>1</v>
      </c>
      <c r="H120">
        <v>1</v>
      </c>
      <c r="I120" t="s">
        <v>610</v>
      </c>
      <c r="J120" t="s">
        <v>3</v>
      </c>
      <c r="K120" t="s">
        <v>611</v>
      </c>
      <c r="L120">
        <v>1369</v>
      </c>
      <c r="N120">
        <v>1013</v>
      </c>
      <c r="O120" t="s">
        <v>457</v>
      </c>
      <c r="P120" t="s">
        <v>457</v>
      </c>
      <c r="Q120">
        <v>1</v>
      </c>
      <c r="X120">
        <v>46.42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101</v>
      </c>
      <c r="AG120">
        <v>53.382999999999996</v>
      </c>
      <c r="AH120">
        <v>2</v>
      </c>
      <c r="AI120">
        <v>25996844</v>
      </c>
      <c r="AJ120">
        <v>119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5">
      <c r="A121">
        <f>ROW(Source!A61)</f>
        <v>61</v>
      </c>
      <c r="B121">
        <v>25996853</v>
      </c>
      <c r="C121">
        <v>25996843</v>
      </c>
      <c r="D121">
        <v>121548</v>
      </c>
      <c r="E121">
        <v>1</v>
      </c>
      <c r="F121">
        <v>1</v>
      </c>
      <c r="G121">
        <v>1</v>
      </c>
      <c r="H121">
        <v>1</v>
      </c>
      <c r="I121" t="s">
        <v>29</v>
      </c>
      <c r="J121" t="s">
        <v>3</v>
      </c>
      <c r="K121" t="s">
        <v>458</v>
      </c>
      <c r="L121">
        <v>608254</v>
      </c>
      <c r="N121">
        <v>1013</v>
      </c>
      <c r="O121" t="s">
        <v>459</v>
      </c>
      <c r="P121" t="s">
        <v>459</v>
      </c>
      <c r="Q121">
        <v>1</v>
      </c>
      <c r="X121">
        <v>0.02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100</v>
      </c>
      <c r="AG121">
        <v>2.5000000000000001E-2</v>
      </c>
      <c r="AH121">
        <v>2</v>
      </c>
      <c r="AI121">
        <v>25996845</v>
      </c>
      <c r="AJ121">
        <v>120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5">
      <c r="A122">
        <f>ROW(Source!A61)</f>
        <v>61</v>
      </c>
      <c r="B122">
        <v>25996854</v>
      </c>
      <c r="C122">
        <v>25996843</v>
      </c>
      <c r="D122">
        <v>23738697</v>
      </c>
      <c r="E122">
        <v>1</v>
      </c>
      <c r="F122">
        <v>1</v>
      </c>
      <c r="G122">
        <v>1</v>
      </c>
      <c r="H122">
        <v>2</v>
      </c>
      <c r="I122" t="s">
        <v>471</v>
      </c>
      <c r="J122" t="s">
        <v>472</v>
      </c>
      <c r="K122" t="s">
        <v>473</v>
      </c>
      <c r="L122">
        <v>1368</v>
      </c>
      <c r="N122">
        <v>1011</v>
      </c>
      <c r="O122" t="s">
        <v>463</v>
      </c>
      <c r="P122" t="s">
        <v>463</v>
      </c>
      <c r="Q122">
        <v>1</v>
      </c>
      <c r="X122">
        <v>0.02</v>
      </c>
      <c r="Y122">
        <v>0</v>
      </c>
      <c r="Z122">
        <v>30.87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100</v>
      </c>
      <c r="AG122">
        <v>2.5000000000000001E-2</v>
      </c>
      <c r="AH122">
        <v>2</v>
      </c>
      <c r="AI122">
        <v>25996846</v>
      </c>
      <c r="AJ122">
        <v>121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5">
      <c r="A123">
        <f>ROW(Source!A61)</f>
        <v>61</v>
      </c>
      <c r="B123">
        <v>25996855</v>
      </c>
      <c r="C123">
        <v>25996843</v>
      </c>
      <c r="D123">
        <v>23740408</v>
      </c>
      <c r="E123">
        <v>1</v>
      </c>
      <c r="F123">
        <v>1</v>
      </c>
      <c r="G123">
        <v>1</v>
      </c>
      <c r="H123">
        <v>2</v>
      </c>
      <c r="I123" t="s">
        <v>495</v>
      </c>
      <c r="J123" t="s">
        <v>496</v>
      </c>
      <c r="K123" t="s">
        <v>497</v>
      </c>
      <c r="L123">
        <v>1368</v>
      </c>
      <c r="N123">
        <v>1011</v>
      </c>
      <c r="O123" t="s">
        <v>463</v>
      </c>
      <c r="P123" t="s">
        <v>463</v>
      </c>
      <c r="Q123">
        <v>1</v>
      </c>
      <c r="X123">
        <v>0.13</v>
      </c>
      <c r="Y123">
        <v>0</v>
      </c>
      <c r="Z123">
        <v>86.95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100</v>
      </c>
      <c r="AG123">
        <v>0.16250000000000001</v>
      </c>
      <c r="AH123">
        <v>2</v>
      </c>
      <c r="AI123">
        <v>25996847</v>
      </c>
      <c r="AJ123">
        <v>122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5">
      <c r="A124">
        <f>ROW(Source!A61)</f>
        <v>61</v>
      </c>
      <c r="B124">
        <v>25996856</v>
      </c>
      <c r="C124">
        <v>25996843</v>
      </c>
      <c r="D124">
        <v>23741713</v>
      </c>
      <c r="E124">
        <v>1</v>
      </c>
      <c r="F124">
        <v>1</v>
      </c>
      <c r="G124">
        <v>1</v>
      </c>
      <c r="H124">
        <v>3</v>
      </c>
      <c r="I124" t="s">
        <v>612</v>
      </c>
      <c r="J124" t="s">
        <v>613</v>
      </c>
      <c r="K124" t="s">
        <v>614</v>
      </c>
      <c r="L124">
        <v>1327</v>
      </c>
      <c r="N124">
        <v>1005</v>
      </c>
      <c r="O124" t="s">
        <v>111</v>
      </c>
      <c r="P124" t="s">
        <v>111</v>
      </c>
      <c r="Q124">
        <v>1</v>
      </c>
      <c r="X124">
        <v>0.88</v>
      </c>
      <c r="Y124">
        <v>63.8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0.88</v>
      </c>
      <c r="AH124">
        <v>2</v>
      </c>
      <c r="AI124">
        <v>25996848</v>
      </c>
      <c r="AJ124">
        <v>123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5">
      <c r="A125">
        <f>ROW(Source!A61)</f>
        <v>61</v>
      </c>
      <c r="B125">
        <v>25996857</v>
      </c>
      <c r="C125">
        <v>25996843</v>
      </c>
      <c r="D125">
        <v>23743413</v>
      </c>
      <c r="E125">
        <v>1</v>
      </c>
      <c r="F125">
        <v>1</v>
      </c>
      <c r="G125">
        <v>1</v>
      </c>
      <c r="H125">
        <v>3</v>
      </c>
      <c r="I125" t="s">
        <v>595</v>
      </c>
      <c r="J125" t="s">
        <v>596</v>
      </c>
      <c r="K125" t="s">
        <v>597</v>
      </c>
      <c r="L125">
        <v>1348</v>
      </c>
      <c r="N125">
        <v>1009</v>
      </c>
      <c r="O125" t="s">
        <v>24</v>
      </c>
      <c r="P125" t="s">
        <v>24</v>
      </c>
      <c r="Q125">
        <v>1000</v>
      </c>
      <c r="X125">
        <v>3.4000000000000002E-2</v>
      </c>
      <c r="Y125">
        <v>4141.74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3.4000000000000002E-2</v>
      </c>
      <c r="AH125">
        <v>2</v>
      </c>
      <c r="AI125">
        <v>25996849</v>
      </c>
      <c r="AJ125">
        <v>124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5">
      <c r="A126">
        <f>ROW(Source!A61)</f>
        <v>61</v>
      </c>
      <c r="B126">
        <v>25996858</v>
      </c>
      <c r="C126">
        <v>25996843</v>
      </c>
      <c r="D126">
        <v>23741724</v>
      </c>
      <c r="E126">
        <v>1</v>
      </c>
      <c r="F126">
        <v>1</v>
      </c>
      <c r="G126">
        <v>1</v>
      </c>
      <c r="H126">
        <v>3</v>
      </c>
      <c r="I126" t="s">
        <v>598</v>
      </c>
      <c r="J126" t="s">
        <v>599</v>
      </c>
      <c r="K126" t="s">
        <v>600</v>
      </c>
      <c r="L126">
        <v>1346</v>
      </c>
      <c r="N126">
        <v>1009</v>
      </c>
      <c r="O126" t="s">
        <v>155</v>
      </c>
      <c r="P126" t="s">
        <v>155</v>
      </c>
      <c r="Q126">
        <v>1</v>
      </c>
      <c r="X126">
        <v>0.36</v>
      </c>
      <c r="Y126">
        <v>1.66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0.36</v>
      </c>
      <c r="AH126">
        <v>2</v>
      </c>
      <c r="AI126">
        <v>25996850</v>
      </c>
      <c r="AJ126">
        <v>125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5">
      <c r="A127">
        <f>ROW(Source!A61)</f>
        <v>61</v>
      </c>
      <c r="B127">
        <v>25996859</v>
      </c>
      <c r="C127">
        <v>25996843</v>
      </c>
      <c r="D127">
        <v>23744027</v>
      </c>
      <c r="E127">
        <v>1</v>
      </c>
      <c r="F127">
        <v>1</v>
      </c>
      <c r="G127">
        <v>1</v>
      </c>
      <c r="H127">
        <v>3</v>
      </c>
      <c r="I127" t="s">
        <v>615</v>
      </c>
      <c r="J127" t="s">
        <v>616</v>
      </c>
      <c r="K127" t="s">
        <v>617</v>
      </c>
      <c r="L127">
        <v>1348</v>
      </c>
      <c r="N127">
        <v>1009</v>
      </c>
      <c r="O127" t="s">
        <v>24</v>
      </c>
      <c r="P127" t="s">
        <v>24</v>
      </c>
      <c r="Q127">
        <v>1000</v>
      </c>
      <c r="X127">
        <v>6.3E-2</v>
      </c>
      <c r="Y127">
        <v>13793.15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6.3E-2</v>
      </c>
      <c r="AH127">
        <v>2</v>
      </c>
      <c r="AI127">
        <v>25996851</v>
      </c>
      <c r="AJ127">
        <v>126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5">
      <c r="A128">
        <f>ROW(Source!A62)</f>
        <v>62</v>
      </c>
      <c r="B128">
        <v>25996869</v>
      </c>
      <c r="C128">
        <v>25996860</v>
      </c>
      <c r="D128">
        <v>21285306</v>
      </c>
      <c r="E128">
        <v>1</v>
      </c>
      <c r="F128">
        <v>1</v>
      </c>
      <c r="G128">
        <v>1</v>
      </c>
      <c r="H128">
        <v>1</v>
      </c>
      <c r="I128" t="s">
        <v>610</v>
      </c>
      <c r="J128" t="s">
        <v>3</v>
      </c>
      <c r="K128" t="s">
        <v>611</v>
      </c>
      <c r="L128">
        <v>1369</v>
      </c>
      <c r="N128">
        <v>1013</v>
      </c>
      <c r="O128" t="s">
        <v>457</v>
      </c>
      <c r="P128" t="s">
        <v>457</v>
      </c>
      <c r="Q128">
        <v>1</v>
      </c>
      <c r="X128">
        <v>68.75</v>
      </c>
      <c r="Y128">
        <v>0</v>
      </c>
      <c r="Z128">
        <v>0</v>
      </c>
      <c r="AA128">
        <v>0</v>
      </c>
      <c r="AB128">
        <v>9.6199999999999992</v>
      </c>
      <c r="AC128">
        <v>0</v>
      </c>
      <c r="AD128">
        <v>1</v>
      </c>
      <c r="AE128">
        <v>1</v>
      </c>
      <c r="AF128" t="s">
        <v>101</v>
      </c>
      <c r="AG128">
        <v>79.0625</v>
      </c>
      <c r="AH128">
        <v>2</v>
      </c>
      <c r="AI128">
        <v>25996861</v>
      </c>
      <c r="AJ128">
        <v>127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5">
      <c r="A129">
        <f>ROW(Source!A62)</f>
        <v>62</v>
      </c>
      <c r="B129">
        <v>25996870</v>
      </c>
      <c r="C129">
        <v>25996860</v>
      </c>
      <c r="D129">
        <v>121548</v>
      </c>
      <c r="E129">
        <v>1</v>
      </c>
      <c r="F129">
        <v>1</v>
      </c>
      <c r="G129">
        <v>1</v>
      </c>
      <c r="H129">
        <v>1</v>
      </c>
      <c r="I129" t="s">
        <v>29</v>
      </c>
      <c r="J129" t="s">
        <v>3</v>
      </c>
      <c r="K129" t="s">
        <v>458</v>
      </c>
      <c r="L129">
        <v>608254</v>
      </c>
      <c r="N129">
        <v>1013</v>
      </c>
      <c r="O129" t="s">
        <v>459</v>
      </c>
      <c r="P129" t="s">
        <v>459</v>
      </c>
      <c r="Q129">
        <v>1</v>
      </c>
      <c r="X129">
        <v>0.03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2</v>
      </c>
      <c r="AF129" t="s">
        <v>100</v>
      </c>
      <c r="AG129">
        <v>3.7499999999999999E-2</v>
      </c>
      <c r="AH129">
        <v>2</v>
      </c>
      <c r="AI129">
        <v>25996862</v>
      </c>
      <c r="AJ129">
        <v>128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5">
      <c r="A130">
        <f>ROW(Source!A62)</f>
        <v>62</v>
      </c>
      <c r="B130">
        <v>25996871</v>
      </c>
      <c r="C130">
        <v>25996860</v>
      </c>
      <c r="D130">
        <v>23738697</v>
      </c>
      <c r="E130">
        <v>1</v>
      </c>
      <c r="F130">
        <v>1</v>
      </c>
      <c r="G130">
        <v>1</v>
      </c>
      <c r="H130">
        <v>2</v>
      </c>
      <c r="I130" t="s">
        <v>471</v>
      </c>
      <c r="J130" t="s">
        <v>472</v>
      </c>
      <c r="K130" t="s">
        <v>473</v>
      </c>
      <c r="L130">
        <v>1368</v>
      </c>
      <c r="N130">
        <v>1011</v>
      </c>
      <c r="O130" t="s">
        <v>463</v>
      </c>
      <c r="P130" t="s">
        <v>463</v>
      </c>
      <c r="Q130">
        <v>1</v>
      </c>
      <c r="X130">
        <v>0.03</v>
      </c>
      <c r="Y130">
        <v>0</v>
      </c>
      <c r="Z130">
        <v>30.87</v>
      </c>
      <c r="AA130">
        <v>13.5</v>
      </c>
      <c r="AB130">
        <v>0</v>
      </c>
      <c r="AC130">
        <v>0</v>
      </c>
      <c r="AD130">
        <v>1</v>
      </c>
      <c r="AE130">
        <v>0</v>
      </c>
      <c r="AF130" t="s">
        <v>100</v>
      </c>
      <c r="AG130">
        <v>3.7499999999999999E-2</v>
      </c>
      <c r="AH130">
        <v>2</v>
      </c>
      <c r="AI130">
        <v>25996863</v>
      </c>
      <c r="AJ130">
        <v>129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5">
      <c r="A131">
        <f>ROW(Source!A62)</f>
        <v>62</v>
      </c>
      <c r="B131">
        <v>25996872</v>
      </c>
      <c r="C131">
        <v>25996860</v>
      </c>
      <c r="D131">
        <v>23740408</v>
      </c>
      <c r="E131">
        <v>1</v>
      </c>
      <c r="F131">
        <v>1</v>
      </c>
      <c r="G131">
        <v>1</v>
      </c>
      <c r="H131">
        <v>2</v>
      </c>
      <c r="I131" t="s">
        <v>495</v>
      </c>
      <c r="J131" t="s">
        <v>496</v>
      </c>
      <c r="K131" t="s">
        <v>497</v>
      </c>
      <c r="L131">
        <v>1368</v>
      </c>
      <c r="N131">
        <v>1011</v>
      </c>
      <c r="O131" t="s">
        <v>463</v>
      </c>
      <c r="P131" t="s">
        <v>463</v>
      </c>
      <c r="Q131">
        <v>1</v>
      </c>
      <c r="X131">
        <v>0.2</v>
      </c>
      <c r="Y131">
        <v>0</v>
      </c>
      <c r="Z131">
        <v>86.95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100</v>
      </c>
      <c r="AG131">
        <v>0.25</v>
      </c>
      <c r="AH131">
        <v>2</v>
      </c>
      <c r="AI131">
        <v>25996864</v>
      </c>
      <c r="AJ131">
        <v>130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5">
      <c r="A132">
        <f>ROW(Source!A62)</f>
        <v>62</v>
      </c>
      <c r="B132">
        <v>25996873</v>
      </c>
      <c r="C132">
        <v>25996860</v>
      </c>
      <c r="D132">
        <v>23741713</v>
      </c>
      <c r="E132">
        <v>1</v>
      </c>
      <c r="F132">
        <v>1</v>
      </c>
      <c r="G132">
        <v>1</v>
      </c>
      <c r="H132">
        <v>3</v>
      </c>
      <c r="I132" t="s">
        <v>612</v>
      </c>
      <c r="J132" t="s">
        <v>613</v>
      </c>
      <c r="K132" t="s">
        <v>614</v>
      </c>
      <c r="L132">
        <v>1327</v>
      </c>
      <c r="N132">
        <v>1005</v>
      </c>
      <c r="O132" t="s">
        <v>111</v>
      </c>
      <c r="P132" t="s">
        <v>111</v>
      </c>
      <c r="Q132">
        <v>1</v>
      </c>
      <c r="X132">
        <v>0.88</v>
      </c>
      <c r="Y132">
        <v>63.8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0.88</v>
      </c>
      <c r="AH132">
        <v>2</v>
      </c>
      <c r="AI132">
        <v>25996865</v>
      </c>
      <c r="AJ132">
        <v>131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5">
      <c r="A133">
        <f>ROW(Source!A62)</f>
        <v>62</v>
      </c>
      <c r="B133">
        <v>25996874</v>
      </c>
      <c r="C133">
        <v>25996860</v>
      </c>
      <c r="D133">
        <v>23743413</v>
      </c>
      <c r="E133">
        <v>1</v>
      </c>
      <c r="F133">
        <v>1</v>
      </c>
      <c r="G133">
        <v>1</v>
      </c>
      <c r="H133">
        <v>3</v>
      </c>
      <c r="I133" t="s">
        <v>595</v>
      </c>
      <c r="J133" t="s">
        <v>596</v>
      </c>
      <c r="K133" t="s">
        <v>597</v>
      </c>
      <c r="L133">
        <v>1348</v>
      </c>
      <c r="N133">
        <v>1009</v>
      </c>
      <c r="O133" t="s">
        <v>24</v>
      </c>
      <c r="P133" t="s">
        <v>24</v>
      </c>
      <c r="Q133">
        <v>1000</v>
      </c>
      <c r="X133">
        <v>7.9000000000000001E-2</v>
      </c>
      <c r="Y133">
        <v>4141.74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7.9000000000000001E-2</v>
      </c>
      <c r="AH133">
        <v>2</v>
      </c>
      <c r="AI133">
        <v>25996866</v>
      </c>
      <c r="AJ133">
        <v>132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5">
      <c r="A134">
        <f>ROW(Source!A62)</f>
        <v>62</v>
      </c>
      <c r="B134">
        <v>25996875</v>
      </c>
      <c r="C134">
        <v>25996860</v>
      </c>
      <c r="D134">
        <v>23741724</v>
      </c>
      <c r="E134">
        <v>1</v>
      </c>
      <c r="F134">
        <v>1</v>
      </c>
      <c r="G134">
        <v>1</v>
      </c>
      <c r="H134">
        <v>3</v>
      </c>
      <c r="I134" t="s">
        <v>598</v>
      </c>
      <c r="J134" t="s">
        <v>599</v>
      </c>
      <c r="K134" t="s">
        <v>600</v>
      </c>
      <c r="L134">
        <v>1346</v>
      </c>
      <c r="N134">
        <v>1009</v>
      </c>
      <c r="O134" t="s">
        <v>155</v>
      </c>
      <c r="P134" t="s">
        <v>155</v>
      </c>
      <c r="Q134">
        <v>1</v>
      </c>
      <c r="X134">
        <v>0.36</v>
      </c>
      <c r="Y134">
        <v>1.66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0.36</v>
      </c>
      <c r="AH134">
        <v>2</v>
      </c>
      <c r="AI134">
        <v>25996867</v>
      </c>
      <c r="AJ134">
        <v>133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5">
      <c r="A135">
        <f>ROW(Source!A62)</f>
        <v>62</v>
      </c>
      <c r="B135">
        <v>25996876</v>
      </c>
      <c r="C135">
        <v>25996860</v>
      </c>
      <c r="D135">
        <v>23744027</v>
      </c>
      <c r="E135">
        <v>1</v>
      </c>
      <c r="F135">
        <v>1</v>
      </c>
      <c r="G135">
        <v>1</v>
      </c>
      <c r="H135">
        <v>3</v>
      </c>
      <c r="I135" t="s">
        <v>615</v>
      </c>
      <c r="J135" t="s">
        <v>616</v>
      </c>
      <c r="K135" t="s">
        <v>617</v>
      </c>
      <c r="L135">
        <v>1348</v>
      </c>
      <c r="N135">
        <v>1009</v>
      </c>
      <c r="O135" t="s">
        <v>24</v>
      </c>
      <c r="P135" t="s">
        <v>24</v>
      </c>
      <c r="Q135">
        <v>1000</v>
      </c>
      <c r="X135">
        <v>6.3E-2</v>
      </c>
      <c r="Y135">
        <v>13793.15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6.3E-2</v>
      </c>
      <c r="AH135">
        <v>2</v>
      </c>
      <c r="AI135">
        <v>25996868</v>
      </c>
      <c r="AJ135">
        <v>134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5">
      <c r="A136">
        <f>ROW(Source!A63)</f>
        <v>63</v>
      </c>
      <c r="B136">
        <v>25996884</v>
      </c>
      <c r="C136">
        <v>25996877</v>
      </c>
      <c r="D136">
        <v>21279245</v>
      </c>
      <c r="E136">
        <v>1</v>
      </c>
      <c r="F136">
        <v>1</v>
      </c>
      <c r="G136">
        <v>1</v>
      </c>
      <c r="H136">
        <v>1</v>
      </c>
      <c r="I136" t="s">
        <v>618</v>
      </c>
      <c r="J136" t="s">
        <v>3</v>
      </c>
      <c r="K136" t="s">
        <v>619</v>
      </c>
      <c r="L136">
        <v>1369</v>
      </c>
      <c r="N136">
        <v>1013</v>
      </c>
      <c r="O136" t="s">
        <v>457</v>
      </c>
      <c r="P136" t="s">
        <v>457</v>
      </c>
      <c r="Q136">
        <v>1</v>
      </c>
      <c r="X136">
        <v>102.46</v>
      </c>
      <c r="Y136">
        <v>0</v>
      </c>
      <c r="Z136">
        <v>0</v>
      </c>
      <c r="AA136">
        <v>0</v>
      </c>
      <c r="AB136">
        <v>9.4</v>
      </c>
      <c r="AC136">
        <v>0</v>
      </c>
      <c r="AD136">
        <v>1</v>
      </c>
      <c r="AE136">
        <v>1</v>
      </c>
      <c r="AF136" t="s">
        <v>101</v>
      </c>
      <c r="AG136">
        <v>117.82899999999998</v>
      </c>
      <c r="AH136">
        <v>2</v>
      </c>
      <c r="AI136">
        <v>25996878</v>
      </c>
      <c r="AJ136">
        <v>135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5">
      <c r="A137">
        <f>ROW(Source!A63)</f>
        <v>63</v>
      </c>
      <c r="B137">
        <v>25996885</v>
      </c>
      <c r="C137">
        <v>25996877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29</v>
      </c>
      <c r="J137" t="s">
        <v>3</v>
      </c>
      <c r="K137" t="s">
        <v>458</v>
      </c>
      <c r="L137">
        <v>608254</v>
      </c>
      <c r="N137">
        <v>1013</v>
      </c>
      <c r="O137" t="s">
        <v>459</v>
      </c>
      <c r="P137" t="s">
        <v>459</v>
      </c>
      <c r="Q137">
        <v>1</v>
      </c>
      <c r="X137">
        <v>0.76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100</v>
      </c>
      <c r="AG137">
        <v>0.95</v>
      </c>
      <c r="AH137">
        <v>2</v>
      </c>
      <c r="AI137">
        <v>25996879</v>
      </c>
      <c r="AJ137">
        <v>136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5">
      <c r="A138">
        <f>ROW(Source!A63)</f>
        <v>63</v>
      </c>
      <c r="B138">
        <v>25996886</v>
      </c>
      <c r="C138">
        <v>25996877</v>
      </c>
      <c r="D138">
        <v>23738697</v>
      </c>
      <c r="E138">
        <v>1</v>
      </c>
      <c r="F138">
        <v>1</v>
      </c>
      <c r="G138">
        <v>1</v>
      </c>
      <c r="H138">
        <v>2</v>
      </c>
      <c r="I138" t="s">
        <v>471</v>
      </c>
      <c r="J138" t="s">
        <v>472</v>
      </c>
      <c r="K138" t="s">
        <v>473</v>
      </c>
      <c r="L138">
        <v>1368</v>
      </c>
      <c r="N138">
        <v>1011</v>
      </c>
      <c r="O138" t="s">
        <v>463</v>
      </c>
      <c r="P138" t="s">
        <v>463</v>
      </c>
      <c r="Q138">
        <v>1</v>
      </c>
      <c r="X138">
        <v>0.76</v>
      </c>
      <c r="Y138">
        <v>0</v>
      </c>
      <c r="Z138">
        <v>30.87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100</v>
      </c>
      <c r="AG138">
        <v>0.95</v>
      </c>
      <c r="AH138">
        <v>2</v>
      </c>
      <c r="AI138">
        <v>25996880</v>
      </c>
      <c r="AJ138">
        <v>137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5">
      <c r="A139">
        <f>ROW(Source!A63)</f>
        <v>63</v>
      </c>
      <c r="B139">
        <v>25996887</v>
      </c>
      <c r="C139">
        <v>25996877</v>
      </c>
      <c r="D139">
        <v>23740095</v>
      </c>
      <c r="E139">
        <v>1</v>
      </c>
      <c r="F139">
        <v>1</v>
      </c>
      <c r="G139">
        <v>1</v>
      </c>
      <c r="H139">
        <v>2</v>
      </c>
      <c r="I139" t="s">
        <v>620</v>
      </c>
      <c r="J139" t="s">
        <v>621</v>
      </c>
      <c r="K139" t="s">
        <v>622</v>
      </c>
      <c r="L139">
        <v>1368</v>
      </c>
      <c r="N139">
        <v>1011</v>
      </c>
      <c r="O139" t="s">
        <v>463</v>
      </c>
      <c r="P139" t="s">
        <v>463</v>
      </c>
      <c r="Q139">
        <v>1</v>
      </c>
      <c r="X139">
        <v>5.35</v>
      </c>
      <c r="Y139">
        <v>0</v>
      </c>
      <c r="Z139">
        <v>5.46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100</v>
      </c>
      <c r="AG139">
        <v>6.6875</v>
      </c>
      <c r="AH139">
        <v>2</v>
      </c>
      <c r="AI139">
        <v>25996881</v>
      </c>
      <c r="AJ139">
        <v>138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5">
      <c r="A140">
        <f>ROW(Source!A63)</f>
        <v>63</v>
      </c>
      <c r="B140">
        <v>25996888</v>
      </c>
      <c r="C140">
        <v>25996877</v>
      </c>
      <c r="D140">
        <v>23740408</v>
      </c>
      <c r="E140">
        <v>1</v>
      </c>
      <c r="F140">
        <v>1</v>
      </c>
      <c r="G140">
        <v>1</v>
      </c>
      <c r="H140">
        <v>2</v>
      </c>
      <c r="I140" t="s">
        <v>495</v>
      </c>
      <c r="J140" t="s">
        <v>496</v>
      </c>
      <c r="K140" t="s">
        <v>497</v>
      </c>
      <c r="L140">
        <v>1368</v>
      </c>
      <c r="N140">
        <v>1011</v>
      </c>
      <c r="O140" t="s">
        <v>463</v>
      </c>
      <c r="P140" t="s">
        <v>463</v>
      </c>
      <c r="Q140">
        <v>1</v>
      </c>
      <c r="X140">
        <v>4.58</v>
      </c>
      <c r="Y140">
        <v>0</v>
      </c>
      <c r="Z140">
        <v>86.95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100</v>
      </c>
      <c r="AG140">
        <v>5.7249999999999996</v>
      </c>
      <c r="AH140">
        <v>2</v>
      </c>
      <c r="AI140">
        <v>25996882</v>
      </c>
      <c r="AJ140">
        <v>139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5">
      <c r="A141">
        <f>ROW(Source!A63)</f>
        <v>63</v>
      </c>
      <c r="B141">
        <v>25996889</v>
      </c>
      <c r="C141">
        <v>25996877</v>
      </c>
      <c r="D141">
        <v>23743302</v>
      </c>
      <c r="E141">
        <v>1</v>
      </c>
      <c r="F141">
        <v>1</v>
      </c>
      <c r="G141">
        <v>1</v>
      </c>
      <c r="H141">
        <v>3</v>
      </c>
      <c r="I141" t="s">
        <v>623</v>
      </c>
      <c r="J141" t="s">
        <v>624</v>
      </c>
      <c r="K141" t="s">
        <v>625</v>
      </c>
      <c r="L141">
        <v>1327</v>
      </c>
      <c r="N141">
        <v>1005</v>
      </c>
      <c r="O141" t="s">
        <v>111</v>
      </c>
      <c r="P141" t="s">
        <v>111</v>
      </c>
      <c r="Q141">
        <v>1</v>
      </c>
      <c r="X141">
        <v>103</v>
      </c>
      <c r="Y141">
        <v>61.64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103</v>
      </c>
      <c r="AH141">
        <v>2</v>
      </c>
      <c r="AI141">
        <v>25996883</v>
      </c>
      <c r="AJ141">
        <v>140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5">
      <c r="A142">
        <f>ROW(Source!A64)</f>
        <v>64</v>
      </c>
      <c r="B142">
        <v>25996899</v>
      </c>
      <c r="C142">
        <v>25996890</v>
      </c>
      <c r="D142">
        <v>21285306</v>
      </c>
      <c r="E142">
        <v>1</v>
      </c>
      <c r="F142">
        <v>1</v>
      </c>
      <c r="G142">
        <v>1</v>
      </c>
      <c r="H142">
        <v>1</v>
      </c>
      <c r="I142" t="s">
        <v>610</v>
      </c>
      <c r="J142" t="s">
        <v>3</v>
      </c>
      <c r="K142" t="s">
        <v>611</v>
      </c>
      <c r="L142">
        <v>1369</v>
      </c>
      <c r="N142">
        <v>1013</v>
      </c>
      <c r="O142" t="s">
        <v>457</v>
      </c>
      <c r="P142" t="s">
        <v>457</v>
      </c>
      <c r="Q142">
        <v>1</v>
      </c>
      <c r="X142">
        <v>55.88</v>
      </c>
      <c r="Y142">
        <v>0</v>
      </c>
      <c r="Z142">
        <v>0</v>
      </c>
      <c r="AA142">
        <v>0</v>
      </c>
      <c r="AB142">
        <v>9.6199999999999992</v>
      </c>
      <c r="AC142">
        <v>0</v>
      </c>
      <c r="AD142">
        <v>1</v>
      </c>
      <c r="AE142">
        <v>1</v>
      </c>
      <c r="AF142" t="s">
        <v>101</v>
      </c>
      <c r="AG142">
        <v>64.262</v>
      </c>
      <c r="AH142">
        <v>2</v>
      </c>
      <c r="AI142">
        <v>25996891</v>
      </c>
      <c r="AJ142">
        <v>141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5">
      <c r="A143">
        <f>ROW(Source!A64)</f>
        <v>64</v>
      </c>
      <c r="B143">
        <v>25996900</v>
      </c>
      <c r="C143">
        <v>25996890</v>
      </c>
      <c r="D143">
        <v>121548</v>
      </c>
      <c r="E143">
        <v>1</v>
      </c>
      <c r="F143">
        <v>1</v>
      </c>
      <c r="G143">
        <v>1</v>
      </c>
      <c r="H143">
        <v>1</v>
      </c>
      <c r="I143" t="s">
        <v>29</v>
      </c>
      <c r="J143" t="s">
        <v>3</v>
      </c>
      <c r="K143" t="s">
        <v>458</v>
      </c>
      <c r="L143">
        <v>608254</v>
      </c>
      <c r="N143">
        <v>1013</v>
      </c>
      <c r="O143" t="s">
        <v>459</v>
      </c>
      <c r="P143" t="s">
        <v>459</v>
      </c>
      <c r="Q143">
        <v>1</v>
      </c>
      <c r="X143">
        <v>0.02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100</v>
      </c>
      <c r="AG143">
        <v>2.5000000000000001E-2</v>
      </c>
      <c r="AH143">
        <v>2</v>
      </c>
      <c r="AI143">
        <v>25996892</v>
      </c>
      <c r="AJ143">
        <v>142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5">
      <c r="A144">
        <f>ROW(Source!A64)</f>
        <v>64</v>
      </c>
      <c r="B144">
        <v>25996901</v>
      </c>
      <c r="C144">
        <v>25996890</v>
      </c>
      <c r="D144">
        <v>23738697</v>
      </c>
      <c r="E144">
        <v>1</v>
      </c>
      <c r="F144">
        <v>1</v>
      </c>
      <c r="G144">
        <v>1</v>
      </c>
      <c r="H144">
        <v>2</v>
      </c>
      <c r="I144" t="s">
        <v>471</v>
      </c>
      <c r="J144" t="s">
        <v>472</v>
      </c>
      <c r="K144" t="s">
        <v>473</v>
      </c>
      <c r="L144">
        <v>1368</v>
      </c>
      <c r="N144">
        <v>1011</v>
      </c>
      <c r="O144" t="s">
        <v>463</v>
      </c>
      <c r="P144" t="s">
        <v>463</v>
      </c>
      <c r="Q144">
        <v>1</v>
      </c>
      <c r="X144">
        <v>0.02</v>
      </c>
      <c r="Y144">
        <v>0</v>
      </c>
      <c r="Z144">
        <v>30.87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100</v>
      </c>
      <c r="AG144">
        <v>2.5000000000000001E-2</v>
      </c>
      <c r="AH144">
        <v>2</v>
      </c>
      <c r="AI144">
        <v>25996893</v>
      </c>
      <c r="AJ144">
        <v>143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5">
      <c r="A145">
        <f>ROW(Source!A64)</f>
        <v>64</v>
      </c>
      <c r="B145">
        <v>25996902</v>
      </c>
      <c r="C145">
        <v>25996890</v>
      </c>
      <c r="D145">
        <v>23740408</v>
      </c>
      <c r="E145">
        <v>1</v>
      </c>
      <c r="F145">
        <v>1</v>
      </c>
      <c r="G145">
        <v>1</v>
      </c>
      <c r="H145">
        <v>2</v>
      </c>
      <c r="I145" t="s">
        <v>495</v>
      </c>
      <c r="J145" t="s">
        <v>496</v>
      </c>
      <c r="K145" t="s">
        <v>497</v>
      </c>
      <c r="L145">
        <v>1368</v>
      </c>
      <c r="N145">
        <v>1011</v>
      </c>
      <c r="O145" t="s">
        <v>463</v>
      </c>
      <c r="P145" t="s">
        <v>463</v>
      </c>
      <c r="Q145">
        <v>1</v>
      </c>
      <c r="X145">
        <v>0.14000000000000001</v>
      </c>
      <c r="Y145">
        <v>0</v>
      </c>
      <c r="Z145">
        <v>86.95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100</v>
      </c>
      <c r="AG145">
        <v>0.17500000000000002</v>
      </c>
      <c r="AH145">
        <v>2</v>
      </c>
      <c r="AI145">
        <v>25996894</v>
      </c>
      <c r="AJ145">
        <v>144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5">
      <c r="A146">
        <f>ROW(Source!A64)</f>
        <v>64</v>
      </c>
      <c r="B146">
        <v>25996903</v>
      </c>
      <c r="C146">
        <v>25996890</v>
      </c>
      <c r="D146">
        <v>23741713</v>
      </c>
      <c r="E146">
        <v>1</v>
      </c>
      <c r="F146">
        <v>1</v>
      </c>
      <c r="G146">
        <v>1</v>
      </c>
      <c r="H146">
        <v>3</v>
      </c>
      <c r="I146" t="s">
        <v>612</v>
      </c>
      <c r="J146" t="s">
        <v>613</v>
      </c>
      <c r="K146" t="s">
        <v>614</v>
      </c>
      <c r="L146">
        <v>1327</v>
      </c>
      <c r="N146">
        <v>1005</v>
      </c>
      <c r="O146" t="s">
        <v>111</v>
      </c>
      <c r="P146" t="s">
        <v>111</v>
      </c>
      <c r="Q146">
        <v>1</v>
      </c>
      <c r="X146">
        <v>0.88</v>
      </c>
      <c r="Y146">
        <v>63.8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0.88</v>
      </c>
      <c r="AH146">
        <v>2</v>
      </c>
      <c r="AI146">
        <v>25996895</v>
      </c>
      <c r="AJ146">
        <v>145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5">
      <c r="A147">
        <f>ROW(Source!A64)</f>
        <v>64</v>
      </c>
      <c r="B147">
        <v>25996904</v>
      </c>
      <c r="C147">
        <v>25996890</v>
      </c>
      <c r="D147">
        <v>23743413</v>
      </c>
      <c r="E147">
        <v>1</v>
      </c>
      <c r="F147">
        <v>1</v>
      </c>
      <c r="G147">
        <v>1</v>
      </c>
      <c r="H147">
        <v>3</v>
      </c>
      <c r="I147" t="s">
        <v>595</v>
      </c>
      <c r="J147" t="s">
        <v>596</v>
      </c>
      <c r="K147" t="s">
        <v>597</v>
      </c>
      <c r="L147">
        <v>1348</v>
      </c>
      <c r="N147">
        <v>1009</v>
      </c>
      <c r="O147" t="s">
        <v>24</v>
      </c>
      <c r="P147" t="s">
        <v>24</v>
      </c>
      <c r="Q147">
        <v>1000</v>
      </c>
      <c r="X147">
        <v>3.6999999999999998E-2</v>
      </c>
      <c r="Y147">
        <v>4141.74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3.6999999999999998E-2</v>
      </c>
      <c r="AH147">
        <v>2</v>
      </c>
      <c r="AI147">
        <v>25996896</v>
      </c>
      <c r="AJ147">
        <v>146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5">
      <c r="A148">
        <f>ROW(Source!A64)</f>
        <v>64</v>
      </c>
      <c r="B148">
        <v>25996905</v>
      </c>
      <c r="C148">
        <v>25996890</v>
      </c>
      <c r="D148">
        <v>23741724</v>
      </c>
      <c r="E148">
        <v>1</v>
      </c>
      <c r="F148">
        <v>1</v>
      </c>
      <c r="G148">
        <v>1</v>
      </c>
      <c r="H148">
        <v>3</v>
      </c>
      <c r="I148" t="s">
        <v>598</v>
      </c>
      <c r="J148" t="s">
        <v>599</v>
      </c>
      <c r="K148" t="s">
        <v>600</v>
      </c>
      <c r="L148">
        <v>1346</v>
      </c>
      <c r="N148">
        <v>1009</v>
      </c>
      <c r="O148" t="s">
        <v>155</v>
      </c>
      <c r="P148" t="s">
        <v>155</v>
      </c>
      <c r="Q148">
        <v>1</v>
      </c>
      <c r="X148">
        <v>0.36</v>
      </c>
      <c r="Y148">
        <v>1.66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0.36</v>
      </c>
      <c r="AH148">
        <v>2</v>
      </c>
      <c r="AI148">
        <v>25996897</v>
      </c>
      <c r="AJ148">
        <v>147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5">
      <c r="A149">
        <f>ROW(Source!A64)</f>
        <v>64</v>
      </c>
      <c r="B149">
        <v>25996906</v>
      </c>
      <c r="C149">
        <v>25996890</v>
      </c>
      <c r="D149">
        <v>23744027</v>
      </c>
      <c r="E149">
        <v>1</v>
      </c>
      <c r="F149">
        <v>1</v>
      </c>
      <c r="G149">
        <v>1</v>
      </c>
      <c r="H149">
        <v>3</v>
      </c>
      <c r="I149" t="s">
        <v>615</v>
      </c>
      <c r="J149" t="s">
        <v>616</v>
      </c>
      <c r="K149" t="s">
        <v>617</v>
      </c>
      <c r="L149">
        <v>1348</v>
      </c>
      <c r="N149">
        <v>1009</v>
      </c>
      <c r="O149" t="s">
        <v>24</v>
      </c>
      <c r="P149" t="s">
        <v>24</v>
      </c>
      <c r="Q149">
        <v>1000</v>
      </c>
      <c r="X149">
        <v>6.9000000000000006E-2</v>
      </c>
      <c r="Y149">
        <v>13793.15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6.9000000000000006E-2</v>
      </c>
      <c r="AH149">
        <v>2</v>
      </c>
      <c r="AI149">
        <v>25996898</v>
      </c>
      <c r="AJ149">
        <v>148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5">
      <c r="A150">
        <f>ROW(Source!A65)</f>
        <v>65</v>
      </c>
      <c r="B150">
        <v>25996918</v>
      </c>
      <c r="C150">
        <v>25996907</v>
      </c>
      <c r="D150">
        <v>21284362</v>
      </c>
      <c r="E150">
        <v>1</v>
      </c>
      <c r="F150">
        <v>1</v>
      </c>
      <c r="G150">
        <v>1</v>
      </c>
      <c r="H150">
        <v>1</v>
      </c>
      <c r="I150" t="s">
        <v>478</v>
      </c>
      <c r="J150" t="s">
        <v>3</v>
      </c>
      <c r="K150" t="s">
        <v>479</v>
      </c>
      <c r="L150">
        <v>1369</v>
      </c>
      <c r="N150">
        <v>1013</v>
      </c>
      <c r="O150" t="s">
        <v>457</v>
      </c>
      <c r="P150" t="s">
        <v>457</v>
      </c>
      <c r="Q150">
        <v>1</v>
      </c>
      <c r="X150">
        <v>1.78</v>
      </c>
      <c r="Y150">
        <v>0</v>
      </c>
      <c r="Z150">
        <v>0</v>
      </c>
      <c r="AA150">
        <v>0</v>
      </c>
      <c r="AB150">
        <v>8.9700000000000006</v>
      </c>
      <c r="AC150">
        <v>0</v>
      </c>
      <c r="AD150">
        <v>1</v>
      </c>
      <c r="AE150">
        <v>1</v>
      </c>
      <c r="AF150" t="s">
        <v>101</v>
      </c>
      <c r="AG150">
        <v>2.0469999999999997</v>
      </c>
      <c r="AH150">
        <v>2</v>
      </c>
      <c r="AI150">
        <v>25996908</v>
      </c>
      <c r="AJ150">
        <v>149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5">
      <c r="A151">
        <f>ROW(Source!A65)</f>
        <v>65</v>
      </c>
      <c r="B151">
        <v>25996919</v>
      </c>
      <c r="C151">
        <v>25996907</v>
      </c>
      <c r="D151">
        <v>121548</v>
      </c>
      <c r="E151">
        <v>1</v>
      </c>
      <c r="F151">
        <v>1</v>
      </c>
      <c r="G151">
        <v>1</v>
      </c>
      <c r="H151">
        <v>1</v>
      </c>
      <c r="I151" t="s">
        <v>29</v>
      </c>
      <c r="J151" t="s">
        <v>3</v>
      </c>
      <c r="K151" t="s">
        <v>458</v>
      </c>
      <c r="L151">
        <v>608254</v>
      </c>
      <c r="N151">
        <v>1013</v>
      </c>
      <c r="O151" t="s">
        <v>459</v>
      </c>
      <c r="P151" t="s">
        <v>459</v>
      </c>
      <c r="Q151">
        <v>1</v>
      </c>
      <c r="X151">
        <v>0.01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2</v>
      </c>
      <c r="AF151" t="s">
        <v>100</v>
      </c>
      <c r="AG151">
        <v>1.2500000000000001E-2</v>
      </c>
      <c r="AH151">
        <v>2</v>
      </c>
      <c r="AI151">
        <v>25996909</v>
      </c>
      <c r="AJ151">
        <v>150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5">
      <c r="A152">
        <f>ROW(Source!A65)</f>
        <v>65</v>
      </c>
      <c r="B152">
        <v>25996920</v>
      </c>
      <c r="C152">
        <v>25996907</v>
      </c>
      <c r="D152">
        <v>23738566</v>
      </c>
      <c r="E152">
        <v>1</v>
      </c>
      <c r="F152">
        <v>1</v>
      </c>
      <c r="G152">
        <v>1</v>
      </c>
      <c r="H152">
        <v>2</v>
      </c>
      <c r="I152" t="s">
        <v>626</v>
      </c>
      <c r="J152" t="s">
        <v>627</v>
      </c>
      <c r="K152" t="s">
        <v>628</v>
      </c>
      <c r="L152">
        <v>1368</v>
      </c>
      <c r="N152">
        <v>1011</v>
      </c>
      <c r="O152" t="s">
        <v>463</v>
      </c>
      <c r="P152" t="s">
        <v>463</v>
      </c>
      <c r="Q152">
        <v>1</v>
      </c>
      <c r="X152">
        <v>0.01</v>
      </c>
      <c r="Y152">
        <v>0</v>
      </c>
      <c r="Z152">
        <v>108.6</v>
      </c>
      <c r="AA152">
        <v>13.5</v>
      </c>
      <c r="AB152">
        <v>0</v>
      </c>
      <c r="AC152">
        <v>0</v>
      </c>
      <c r="AD152">
        <v>1</v>
      </c>
      <c r="AE152">
        <v>0</v>
      </c>
      <c r="AF152" t="s">
        <v>100</v>
      </c>
      <c r="AG152">
        <v>1.2500000000000001E-2</v>
      </c>
      <c r="AH152">
        <v>2</v>
      </c>
      <c r="AI152">
        <v>25996910</v>
      </c>
      <c r="AJ152">
        <v>151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5">
      <c r="A153">
        <f>ROW(Source!A65)</f>
        <v>65</v>
      </c>
      <c r="B153">
        <v>25996921</v>
      </c>
      <c r="C153">
        <v>25996907</v>
      </c>
      <c r="D153">
        <v>23738770</v>
      </c>
      <c r="E153">
        <v>1</v>
      </c>
      <c r="F153">
        <v>1</v>
      </c>
      <c r="G153">
        <v>1</v>
      </c>
      <c r="H153">
        <v>2</v>
      </c>
      <c r="I153" t="s">
        <v>629</v>
      </c>
      <c r="J153" t="s">
        <v>630</v>
      </c>
      <c r="K153" t="s">
        <v>631</v>
      </c>
      <c r="L153">
        <v>1368</v>
      </c>
      <c r="N153">
        <v>1011</v>
      </c>
      <c r="O153" t="s">
        <v>463</v>
      </c>
      <c r="P153" t="s">
        <v>463</v>
      </c>
      <c r="Q153">
        <v>1</v>
      </c>
      <c r="X153">
        <v>0.12</v>
      </c>
      <c r="Y153">
        <v>0</v>
      </c>
      <c r="Z153">
        <v>7.9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100</v>
      </c>
      <c r="AG153">
        <v>0.15</v>
      </c>
      <c r="AH153">
        <v>2</v>
      </c>
      <c r="AI153">
        <v>25996911</v>
      </c>
      <c r="AJ153">
        <v>152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5">
      <c r="A154">
        <f>ROW(Source!A65)</f>
        <v>65</v>
      </c>
      <c r="B154">
        <v>25996922</v>
      </c>
      <c r="C154">
        <v>25996907</v>
      </c>
      <c r="D154">
        <v>23740095</v>
      </c>
      <c r="E154">
        <v>1</v>
      </c>
      <c r="F154">
        <v>1</v>
      </c>
      <c r="G154">
        <v>1</v>
      </c>
      <c r="H154">
        <v>2</v>
      </c>
      <c r="I154" t="s">
        <v>620</v>
      </c>
      <c r="J154" t="s">
        <v>621</v>
      </c>
      <c r="K154" t="s">
        <v>622</v>
      </c>
      <c r="L154">
        <v>1368</v>
      </c>
      <c r="N154">
        <v>1011</v>
      </c>
      <c r="O154" t="s">
        <v>463</v>
      </c>
      <c r="P154" t="s">
        <v>463</v>
      </c>
      <c r="Q154">
        <v>1</v>
      </c>
      <c r="X154">
        <v>0.35</v>
      </c>
      <c r="Y154">
        <v>0</v>
      </c>
      <c r="Z154">
        <v>5.46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100</v>
      </c>
      <c r="AG154">
        <v>0.4375</v>
      </c>
      <c r="AH154">
        <v>2</v>
      </c>
      <c r="AI154">
        <v>25996912</v>
      </c>
      <c r="AJ154">
        <v>153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5">
      <c r="A155">
        <f>ROW(Source!A65)</f>
        <v>65</v>
      </c>
      <c r="B155">
        <v>25996923</v>
      </c>
      <c r="C155">
        <v>25996907</v>
      </c>
      <c r="D155">
        <v>23740408</v>
      </c>
      <c r="E155">
        <v>1</v>
      </c>
      <c r="F155">
        <v>1</v>
      </c>
      <c r="G155">
        <v>1</v>
      </c>
      <c r="H155">
        <v>2</v>
      </c>
      <c r="I155" t="s">
        <v>495</v>
      </c>
      <c r="J155" t="s">
        <v>496</v>
      </c>
      <c r="K155" t="s">
        <v>497</v>
      </c>
      <c r="L155">
        <v>1368</v>
      </c>
      <c r="N155">
        <v>1011</v>
      </c>
      <c r="O155" t="s">
        <v>463</v>
      </c>
      <c r="P155" t="s">
        <v>463</v>
      </c>
      <c r="Q155">
        <v>1</v>
      </c>
      <c r="X155">
        <v>0.01</v>
      </c>
      <c r="Y155">
        <v>0</v>
      </c>
      <c r="Z155">
        <v>86.95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100</v>
      </c>
      <c r="AG155">
        <v>1.2500000000000001E-2</v>
      </c>
      <c r="AH155">
        <v>2</v>
      </c>
      <c r="AI155">
        <v>25996913</v>
      </c>
      <c r="AJ155">
        <v>154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5">
      <c r="A156">
        <f>ROW(Source!A65)</f>
        <v>65</v>
      </c>
      <c r="B156">
        <v>25996924</v>
      </c>
      <c r="C156">
        <v>25996907</v>
      </c>
      <c r="D156">
        <v>23747495</v>
      </c>
      <c r="E156">
        <v>1</v>
      </c>
      <c r="F156">
        <v>1</v>
      </c>
      <c r="G156">
        <v>1</v>
      </c>
      <c r="H156">
        <v>3</v>
      </c>
      <c r="I156" t="s">
        <v>632</v>
      </c>
      <c r="J156" t="s">
        <v>633</v>
      </c>
      <c r="K156" t="s">
        <v>634</v>
      </c>
      <c r="L156">
        <v>1348</v>
      </c>
      <c r="N156">
        <v>1009</v>
      </c>
      <c r="O156" t="s">
        <v>24</v>
      </c>
      <c r="P156" t="s">
        <v>24</v>
      </c>
      <c r="Q156">
        <v>1000</v>
      </c>
      <c r="X156">
        <v>1.1E-4</v>
      </c>
      <c r="Y156">
        <v>10119.93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1.1E-4</v>
      </c>
      <c r="AH156">
        <v>2</v>
      </c>
      <c r="AI156">
        <v>25996914</v>
      </c>
      <c r="AJ156">
        <v>155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5">
      <c r="A157">
        <f>ROW(Source!A65)</f>
        <v>65</v>
      </c>
      <c r="B157">
        <v>25996925</v>
      </c>
      <c r="C157">
        <v>25996907</v>
      </c>
      <c r="D157">
        <v>23747724</v>
      </c>
      <c r="E157">
        <v>1</v>
      </c>
      <c r="F157">
        <v>1</v>
      </c>
      <c r="G157">
        <v>1</v>
      </c>
      <c r="H157">
        <v>3</v>
      </c>
      <c r="I157" t="s">
        <v>635</v>
      </c>
      <c r="J157" t="s">
        <v>636</v>
      </c>
      <c r="K157" t="s">
        <v>637</v>
      </c>
      <c r="L157">
        <v>1348</v>
      </c>
      <c r="N157">
        <v>1009</v>
      </c>
      <c r="O157" t="s">
        <v>24</v>
      </c>
      <c r="P157" t="s">
        <v>24</v>
      </c>
      <c r="Q157">
        <v>1000</v>
      </c>
      <c r="X157">
        <v>4.0000000000000002E-4</v>
      </c>
      <c r="Y157">
        <v>9654.73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4.0000000000000002E-4</v>
      </c>
      <c r="AH157">
        <v>2</v>
      </c>
      <c r="AI157">
        <v>25996915</v>
      </c>
      <c r="AJ157">
        <v>156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5">
      <c r="A158">
        <f>ROW(Source!A65)</f>
        <v>65</v>
      </c>
      <c r="B158">
        <v>25996926</v>
      </c>
      <c r="C158">
        <v>25996907</v>
      </c>
      <c r="D158">
        <v>23762896</v>
      </c>
      <c r="E158">
        <v>1</v>
      </c>
      <c r="F158">
        <v>1</v>
      </c>
      <c r="G158">
        <v>1</v>
      </c>
      <c r="H158">
        <v>3</v>
      </c>
      <c r="I158" t="s">
        <v>638</v>
      </c>
      <c r="J158" t="s">
        <v>639</v>
      </c>
      <c r="K158" t="s">
        <v>640</v>
      </c>
      <c r="L158">
        <v>1348</v>
      </c>
      <c r="N158">
        <v>1009</v>
      </c>
      <c r="O158" t="s">
        <v>24</v>
      </c>
      <c r="P158" t="s">
        <v>24</v>
      </c>
      <c r="Q158">
        <v>1000</v>
      </c>
      <c r="X158">
        <v>4.2999999999999999E-4</v>
      </c>
      <c r="Y158">
        <v>4829.5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4.2999999999999999E-4</v>
      </c>
      <c r="AH158">
        <v>2</v>
      </c>
      <c r="AI158">
        <v>25996916</v>
      </c>
      <c r="AJ158">
        <v>157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5">
      <c r="A159">
        <f>ROW(Source!A65)</f>
        <v>65</v>
      </c>
      <c r="B159">
        <v>25996927</v>
      </c>
      <c r="C159">
        <v>25996907</v>
      </c>
      <c r="D159">
        <v>23767514</v>
      </c>
      <c r="E159">
        <v>1</v>
      </c>
      <c r="F159">
        <v>1</v>
      </c>
      <c r="G159">
        <v>1</v>
      </c>
      <c r="H159">
        <v>3</v>
      </c>
      <c r="I159" t="s">
        <v>760</v>
      </c>
      <c r="J159" t="s">
        <v>761</v>
      </c>
      <c r="K159" t="s">
        <v>762</v>
      </c>
      <c r="L159">
        <v>1354</v>
      </c>
      <c r="N159">
        <v>1010</v>
      </c>
      <c r="O159" t="s">
        <v>314</v>
      </c>
      <c r="P159" t="s">
        <v>314</v>
      </c>
      <c r="Q159">
        <v>1</v>
      </c>
      <c r="X159">
        <v>1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 t="s">
        <v>3</v>
      </c>
      <c r="AG159">
        <v>1</v>
      </c>
      <c r="AH159">
        <v>3</v>
      </c>
      <c r="AI159">
        <v>-1</v>
      </c>
      <c r="AJ159" t="s">
        <v>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5">
      <c r="A160">
        <f>ROW(Source!A65)</f>
        <v>65</v>
      </c>
      <c r="B160">
        <v>25996928</v>
      </c>
      <c r="C160">
        <v>25996907</v>
      </c>
      <c r="D160">
        <v>23775625</v>
      </c>
      <c r="E160">
        <v>1</v>
      </c>
      <c r="F160">
        <v>1</v>
      </c>
      <c r="G160">
        <v>1</v>
      </c>
      <c r="H160">
        <v>3</v>
      </c>
      <c r="I160" t="s">
        <v>641</v>
      </c>
      <c r="J160" t="s">
        <v>642</v>
      </c>
      <c r="K160" t="s">
        <v>643</v>
      </c>
      <c r="L160">
        <v>1339</v>
      </c>
      <c r="N160">
        <v>1007</v>
      </c>
      <c r="O160" t="s">
        <v>483</v>
      </c>
      <c r="P160" t="s">
        <v>483</v>
      </c>
      <c r="Q160">
        <v>1</v>
      </c>
      <c r="X160">
        <v>2.9999999999999997E-4</v>
      </c>
      <c r="Y160">
        <v>419.19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2.9999999999999997E-4</v>
      </c>
      <c r="AH160">
        <v>2</v>
      </c>
      <c r="AI160">
        <v>25996917</v>
      </c>
      <c r="AJ160">
        <v>158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5">
      <c r="A161">
        <f>ROW(Source!A67)</f>
        <v>67</v>
      </c>
      <c r="B161">
        <v>25996937</v>
      </c>
      <c r="C161">
        <v>25996930</v>
      </c>
      <c r="D161">
        <v>21279362</v>
      </c>
      <c r="E161">
        <v>1</v>
      </c>
      <c r="F161">
        <v>1</v>
      </c>
      <c r="G161">
        <v>1</v>
      </c>
      <c r="H161">
        <v>1</v>
      </c>
      <c r="I161" t="s">
        <v>469</v>
      </c>
      <c r="J161" t="s">
        <v>3</v>
      </c>
      <c r="K161" t="s">
        <v>470</v>
      </c>
      <c r="L161">
        <v>1369</v>
      </c>
      <c r="N161">
        <v>1013</v>
      </c>
      <c r="O161" t="s">
        <v>457</v>
      </c>
      <c r="P161" t="s">
        <v>457</v>
      </c>
      <c r="Q161">
        <v>1</v>
      </c>
      <c r="X161">
        <v>40.65</v>
      </c>
      <c r="Y161">
        <v>0</v>
      </c>
      <c r="Z161">
        <v>0</v>
      </c>
      <c r="AA161">
        <v>0</v>
      </c>
      <c r="AB161">
        <v>7.8</v>
      </c>
      <c r="AC161">
        <v>0</v>
      </c>
      <c r="AD161">
        <v>1</v>
      </c>
      <c r="AE161">
        <v>1</v>
      </c>
      <c r="AF161" t="s">
        <v>101</v>
      </c>
      <c r="AG161">
        <v>46.747499999999995</v>
      </c>
      <c r="AH161">
        <v>2</v>
      </c>
      <c r="AI161">
        <v>25996931</v>
      </c>
      <c r="AJ161">
        <v>159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5">
      <c r="A162">
        <f>ROW(Source!A67)</f>
        <v>67</v>
      </c>
      <c r="B162">
        <v>25996938</v>
      </c>
      <c r="C162">
        <v>25996930</v>
      </c>
      <c r="D162">
        <v>121548</v>
      </c>
      <c r="E162">
        <v>1</v>
      </c>
      <c r="F162">
        <v>1</v>
      </c>
      <c r="G162">
        <v>1</v>
      </c>
      <c r="H162">
        <v>1</v>
      </c>
      <c r="I162" t="s">
        <v>29</v>
      </c>
      <c r="J162" t="s">
        <v>3</v>
      </c>
      <c r="K162" t="s">
        <v>458</v>
      </c>
      <c r="L162">
        <v>608254</v>
      </c>
      <c r="N162">
        <v>1013</v>
      </c>
      <c r="O162" t="s">
        <v>459</v>
      </c>
      <c r="P162" t="s">
        <v>459</v>
      </c>
      <c r="Q162">
        <v>1</v>
      </c>
      <c r="X162">
        <v>1.27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F162" t="s">
        <v>100</v>
      </c>
      <c r="AG162">
        <v>1.5874999999999999</v>
      </c>
      <c r="AH162">
        <v>2</v>
      </c>
      <c r="AI162">
        <v>25996932</v>
      </c>
      <c r="AJ162">
        <v>160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5">
      <c r="A163">
        <f>ROW(Source!A67)</f>
        <v>67</v>
      </c>
      <c r="B163">
        <v>25996939</v>
      </c>
      <c r="C163">
        <v>25996930</v>
      </c>
      <c r="D163">
        <v>23738697</v>
      </c>
      <c r="E163">
        <v>1</v>
      </c>
      <c r="F163">
        <v>1</v>
      </c>
      <c r="G163">
        <v>1</v>
      </c>
      <c r="H163">
        <v>2</v>
      </c>
      <c r="I163" t="s">
        <v>471</v>
      </c>
      <c r="J163" t="s">
        <v>472</v>
      </c>
      <c r="K163" t="s">
        <v>473</v>
      </c>
      <c r="L163">
        <v>1368</v>
      </c>
      <c r="N163">
        <v>1011</v>
      </c>
      <c r="O163" t="s">
        <v>463</v>
      </c>
      <c r="P163" t="s">
        <v>463</v>
      </c>
      <c r="Q163">
        <v>1</v>
      </c>
      <c r="X163">
        <v>1.27</v>
      </c>
      <c r="Y163">
        <v>0</v>
      </c>
      <c r="Z163">
        <v>30.87</v>
      </c>
      <c r="AA163">
        <v>13.5</v>
      </c>
      <c r="AB163">
        <v>0</v>
      </c>
      <c r="AC163">
        <v>0</v>
      </c>
      <c r="AD163">
        <v>1</v>
      </c>
      <c r="AE163">
        <v>0</v>
      </c>
      <c r="AF163" t="s">
        <v>100</v>
      </c>
      <c r="AG163">
        <v>1.5874999999999999</v>
      </c>
      <c r="AH163">
        <v>2</v>
      </c>
      <c r="AI163">
        <v>25996933</v>
      </c>
      <c r="AJ163">
        <v>161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5">
      <c r="A164">
        <f>ROW(Source!A67)</f>
        <v>67</v>
      </c>
      <c r="B164">
        <v>25996940</v>
      </c>
      <c r="C164">
        <v>25996930</v>
      </c>
      <c r="D164">
        <v>23739107</v>
      </c>
      <c r="E164">
        <v>1</v>
      </c>
      <c r="F164">
        <v>1</v>
      </c>
      <c r="G164">
        <v>1</v>
      </c>
      <c r="H164">
        <v>2</v>
      </c>
      <c r="I164" t="s">
        <v>644</v>
      </c>
      <c r="J164" t="s">
        <v>645</v>
      </c>
      <c r="K164" t="s">
        <v>646</v>
      </c>
      <c r="L164">
        <v>1368</v>
      </c>
      <c r="N164">
        <v>1011</v>
      </c>
      <c r="O164" t="s">
        <v>463</v>
      </c>
      <c r="P164" t="s">
        <v>463</v>
      </c>
      <c r="Q164">
        <v>1</v>
      </c>
      <c r="X164">
        <v>4.7</v>
      </c>
      <c r="Y164">
        <v>0</v>
      </c>
      <c r="Z164">
        <v>0.5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100</v>
      </c>
      <c r="AG164">
        <v>5.875</v>
      </c>
      <c r="AH164">
        <v>2</v>
      </c>
      <c r="AI164">
        <v>25996934</v>
      </c>
      <c r="AJ164">
        <v>162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5">
      <c r="A165">
        <f>ROW(Source!A67)</f>
        <v>67</v>
      </c>
      <c r="B165">
        <v>25996941</v>
      </c>
      <c r="C165">
        <v>25996930</v>
      </c>
      <c r="D165">
        <v>23775540</v>
      </c>
      <c r="E165">
        <v>1</v>
      </c>
      <c r="F165">
        <v>1</v>
      </c>
      <c r="G165">
        <v>1</v>
      </c>
      <c r="H165">
        <v>3</v>
      </c>
      <c r="I165" t="s">
        <v>647</v>
      </c>
      <c r="J165" t="s">
        <v>648</v>
      </c>
      <c r="K165" t="s">
        <v>649</v>
      </c>
      <c r="L165">
        <v>1339</v>
      </c>
      <c r="N165">
        <v>1007</v>
      </c>
      <c r="O165" t="s">
        <v>483</v>
      </c>
      <c r="P165" t="s">
        <v>483</v>
      </c>
      <c r="Q165">
        <v>1</v>
      </c>
      <c r="X165">
        <v>2.04</v>
      </c>
      <c r="Y165">
        <v>575.57000000000005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2.04</v>
      </c>
      <c r="AH165">
        <v>2</v>
      </c>
      <c r="AI165">
        <v>25996935</v>
      </c>
      <c r="AJ165">
        <v>163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5">
      <c r="A166">
        <f>ROW(Source!A67)</f>
        <v>67</v>
      </c>
      <c r="B166">
        <v>25996942</v>
      </c>
      <c r="C166">
        <v>25996930</v>
      </c>
      <c r="D166">
        <v>23784049</v>
      </c>
      <c r="E166">
        <v>1</v>
      </c>
      <c r="F166">
        <v>1</v>
      </c>
      <c r="G166">
        <v>1</v>
      </c>
      <c r="H166">
        <v>3</v>
      </c>
      <c r="I166" t="s">
        <v>484</v>
      </c>
      <c r="J166" t="s">
        <v>485</v>
      </c>
      <c r="K166" t="s">
        <v>486</v>
      </c>
      <c r="L166">
        <v>1339</v>
      </c>
      <c r="N166">
        <v>1007</v>
      </c>
      <c r="O166" t="s">
        <v>483</v>
      </c>
      <c r="P166" t="s">
        <v>483</v>
      </c>
      <c r="Q166">
        <v>1</v>
      </c>
      <c r="X166">
        <v>3.5</v>
      </c>
      <c r="Y166">
        <v>4.82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3.5</v>
      </c>
      <c r="AH166">
        <v>2</v>
      </c>
      <c r="AI166">
        <v>25996936</v>
      </c>
      <c r="AJ166">
        <v>164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5">
      <c r="A167">
        <f>ROW(Source!A68)</f>
        <v>68</v>
      </c>
      <c r="B167">
        <v>25996949</v>
      </c>
      <c r="C167">
        <v>25996943</v>
      </c>
      <c r="D167">
        <v>21279362</v>
      </c>
      <c r="E167">
        <v>1</v>
      </c>
      <c r="F167">
        <v>1</v>
      </c>
      <c r="G167">
        <v>1</v>
      </c>
      <c r="H167">
        <v>1</v>
      </c>
      <c r="I167" t="s">
        <v>469</v>
      </c>
      <c r="J167" t="s">
        <v>3</v>
      </c>
      <c r="K167" t="s">
        <v>470</v>
      </c>
      <c r="L167">
        <v>1369</v>
      </c>
      <c r="N167">
        <v>1013</v>
      </c>
      <c r="O167" t="s">
        <v>457</v>
      </c>
      <c r="P167" t="s">
        <v>457</v>
      </c>
      <c r="Q167">
        <v>1</v>
      </c>
      <c r="X167">
        <v>0.5</v>
      </c>
      <c r="Y167">
        <v>0</v>
      </c>
      <c r="Z167">
        <v>0</v>
      </c>
      <c r="AA167">
        <v>0</v>
      </c>
      <c r="AB167">
        <v>7.8</v>
      </c>
      <c r="AC167">
        <v>0</v>
      </c>
      <c r="AD167">
        <v>1</v>
      </c>
      <c r="AE167">
        <v>1</v>
      </c>
      <c r="AF167" t="s">
        <v>230</v>
      </c>
      <c r="AG167">
        <v>3.4499999999999997</v>
      </c>
      <c r="AH167">
        <v>2</v>
      </c>
      <c r="AI167">
        <v>25996944</v>
      </c>
      <c r="AJ167">
        <v>165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5">
      <c r="A168">
        <f>ROW(Source!A68)</f>
        <v>68</v>
      </c>
      <c r="B168">
        <v>25996950</v>
      </c>
      <c r="C168">
        <v>25996943</v>
      </c>
      <c r="D168">
        <v>121548</v>
      </c>
      <c r="E168">
        <v>1</v>
      </c>
      <c r="F168">
        <v>1</v>
      </c>
      <c r="G168">
        <v>1</v>
      </c>
      <c r="H168">
        <v>1</v>
      </c>
      <c r="I168" t="s">
        <v>29</v>
      </c>
      <c r="J168" t="s">
        <v>3</v>
      </c>
      <c r="K168" t="s">
        <v>458</v>
      </c>
      <c r="L168">
        <v>608254</v>
      </c>
      <c r="N168">
        <v>1013</v>
      </c>
      <c r="O168" t="s">
        <v>459</v>
      </c>
      <c r="P168" t="s">
        <v>459</v>
      </c>
      <c r="Q168">
        <v>1</v>
      </c>
      <c r="X168">
        <v>0.21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2</v>
      </c>
      <c r="AF168" t="s">
        <v>229</v>
      </c>
      <c r="AG168">
        <v>1.5750000000000002</v>
      </c>
      <c r="AH168">
        <v>2</v>
      </c>
      <c r="AI168">
        <v>25996945</v>
      </c>
      <c r="AJ168">
        <v>166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5">
      <c r="A169">
        <f>ROW(Source!A68)</f>
        <v>68</v>
      </c>
      <c r="B169">
        <v>25996951</v>
      </c>
      <c r="C169">
        <v>25996943</v>
      </c>
      <c r="D169">
        <v>23738697</v>
      </c>
      <c r="E169">
        <v>1</v>
      </c>
      <c r="F169">
        <v>1</v>
      </c>
      <c r="G169">
        <v>1</v>
      </c>
      <c r="H169">
        <v>2</v>
      </c>
      <c r="I169" t="s">
        <v>471</v>
      </c>
      <c r="J169" t="s">
        <v>472</v>
      </c>
      <c r="K169" t="s">
        <v>473</v>
      </c>
      <c r="L169">
        <v>1368</v>
      </c>
      <c r="N169">
        <v>1011</v>
      </c>
      <c r="O169" t="s">
        <v>463</v>
      </c>
      <c r="P169" t="s">
        <v>463</v>
      </c>
      <c r="Q169">
        <v>1</v>
      </c>
      <c r="X169">
        <v>0.21</v>
      </c>
      <c r="Y169">
        <v>0</v>
      </c>
      <c r="Z169">
        <v>30.87</v>
      </c>
      <c r="AA169">
        <v>13.5</v>
      </c>
      <c r="AB169">
        <v>0</v>
      </c>
      <c r="AC169">
        <v>0</v>
      </c>
      <c r="AD169">
        <v>1</v>
      </c>
      <c r="AE169">
        <v>0</v>
      </c>
      <c r="AF169" t="s">
        <v>229</v>
      </c>
      <c r="AG169">
        <v>1.5750000000000002</v>
      </c>
      <c r="AH169">
        <v>2</v>
      </c>
      <c r="AI169">
        <v>25996946</v>
      </c>
      <c r="AJ169">
        <v>167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5">
      <c r="A170">
        <f>ROW(Source!A68)</f>
        <v>68</v>
      </c>
      <c r="B170">
        <v>25996952</v>
      </c>
      <c r="C170">
        <v>25996943</v>
      </c>
      <c r="D170">
        <v>23739107</v>
      </c>
      <c r="E170">
        <v>1</v>
      </c>
      <c r="F170">
        <v>1</v>
      </c>
      <c r="G170">
        <v>1</v>
      </c>
      <c r="H170">
        <v>2</v>
      </c>
      <c r="I170" t="s">
        <v>644</v>
      </c>
      <c r="J170" t="s">
        <v>645</v>
      </c>
      <c r="K170" t="s">
        <v>646</v>
      </c>
      <c r="L170">
        <v>1368</v>
      </c>
      <c r="N170">
        <v>1011</v>
      </c>
      <c r="O170" t="s">
        <v>463</v>
      </c>
      <c r="P170" t="s">
        <v>463</v>
      </c>
      <c r="Q170">
        <v>1</v>
      </c>
      <c r="X170">
        <v>2.3199999999999998</v>
      </c>
      <c r="Y170">
        <v>0</v>
      </c>
      <c r="Z170">
        <v>0.5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229</v>
      </c>
      <c r="AG170">
        <v>17.399999999999999</v>
      </c>
      <c r="AH170">
        <v>2</v>
      </c>
      <c r="AI170">
        <v>25996947</v>
      </c>
      <c r="AJ170">
        <v>168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5">
      <c r="A171">
        <f>ROW(Source!A68)</f>
        <v>68</v>
      </c>
      <c r="B171">
        <v>25996953</v>
      </c>
      <c r="C171">
        <v>25996943</v>
      </c>
      <c r="D171">
        <v>23775540</v>
      </c>
      <c r="E171">
        <v>1</v>
      </c>
      <c r="F171">
        <v>1</v>
      </c>
      <c r="G171">
        <v>1</v>
      </c>
      <c r="H171">
        <v>3</v>
      </c>
      <c r="I171" t="s">
        <v>647</v>
      </c>
      <c r="J171" t="s">
        <v>648</v>
      </c>
      <c r="K171" t="s">
        <v>649</v>
      </c>
      <c r="L171">
        <v>1339</v>
      </c>
      <c r="N171">
        <v>1007</v>
      </c>
      <c r="O171" t="s">
        <v>483</v>
      </c>
      <c r="P171" t="s">
        <v>483</v>
      </c>
      <c r="Q171">
        <v>1</v>
      </c>
      <c r="X171">
        <v>0.51</v>
      </c>
      <c r="Y171">
        <v>575.57000000000005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228</v>
      </c>
      <c r="AG171">
        <v>3.06</v>
      </c>
      <c r="AH171">
        <v>2</v>
      </c>
      <c r="AI171">
        <v>25996948</v>
      </c>
      <c r="AJ171">
        <v>169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5">
      <c r="A172">
        <f>ROW(Source!A69)</f>
        <v>69</v>
      </c>
      <c r="B172">
        <v>25996962</v>
      </c>
      <c r="C172">
        <v>25996954</v>
      </c>
      <c r="D172">
        <v>21281116</v>
      </c>
      <c r="E172">
        <v>1</v>
      </c>
      <c r="F172">
        <v>1</v>
      </c>
      <c r="G172">
        <v>1</v>
      </c>
      <c r="H172">
        <v>1</v>
      </c>
      <c r="I172" t="s">
        <v>571</v>
      </c>
      <c r="J172" t="s">
        <v>3</v>
      </c>
      <c r="K172" t="s">
        <v>572</v>
      </c>
      <c r="L172">
        <v>1369</v>
      </c>
      <c r="N172">
        <v>1013</v>
      </c>
      <c r="O172" t="s">
        <v>457</v>
      </c>
      <c r="P172" t="s">
        <v>457</v>
      </c>
      <c r="Q172">
        <v>1</v>
      </c>
      <c r="X172">
        <v>31.41</v>
      </c>
      <c r="Y172">
        <v>0</v>
      </c>
      <c r="Z172">
        <v>0</v>
      </c>
      <c r="AA172">
        <v>0</v>
      </c>
      <c r="AB172">
        <v>8.31</v>
      </c>
      <c r="AC172">
        <v>0</v>
      </c>
      <c r="AD172">
        <v>1</v>
      </c>
      <c r="AE172">
        <v>1</v>
      </c>
      <c r="AF172" t="s">
        <v>101</v>
      </c>
      <c r="AG172">
        <v>36.121499999999997</v>
      </c>
      <c r="AH172">
        <v>2</v>
      </c>
      <c r="AI172">
        <v>25996955</v>
      </c>
      <c r="AJ172">
        <v>170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5">
      <c r="A173">
        <f>ROW(Source!A69)</f>
        <v>69</v>
      </c>
      <c r="B173">
        <v>25996963</v>
      </c>
      <c r="C173">
        <v>25996954</v>
      </c>
      <c r="D173">
        <v>121548</v>
      </c>
      <c r="E173">
        <v>1</v>
      </c>
      <c r="F173">
        <v>1</v>
      </c>
      <c r="G173">
        <v>1</v>
      </c>
      <c r="H173">
        <v>1</v>
      </c>
      <c r="I173" t="s">
        <v>29</v>
      </c>
      <c r="J173" t="s">
        <v>3</v>
      </c>
      <c r="K173" t="s">
        <v>458</v>
      </c>
      <c r="L173">
        <v>608254</v>
      </c>
      <c r="N173">
        <v>1013</v>
      </c>
      <c r="O173" t="s">
        <v>459</v>
      </c>
      <c r="P173" t="s">
        <v>459</v>
      </c>
      <c r="Q173">
        <v>1</v>
      </c>
      <c r="X173">
        <v>0.34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2</v>
      </c>
      <c r="AF173" t="s">
        <v>100</v>
      </c>
      <c r="AG173">
        <v>0.42500000000000004</v>
      </c>
      <c r="AH173">
        <v>2</v>
      </c>
      <c r="AI173">
        <v>25996956</v>
      </c>
      <c r="AJ173">
        <v>171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5">
      <c r="A174">
        <f>ROW(Source!A69)</f>
        <v>69</v>
      </c>
      <c r="B174">
        <v>25996964</v>
      </c>
      <c r="C174">
        <v>25996954</v>
      </c>
      <c r="D174">
        <v>23738697</v>
      </c>
      <c r="E174">
        <v>1</v>
      </c>
      <c r="F174">
        <v>1</v>
      </c>
      <c r="G174">
        <v>1</v>
      </c>
      <c r="H174">
        <v>2</v>
      </c>
      <c r="I174" t="s">
        <v>471</v>
      </c>
      <c r="J174" t="s">
        <v>472</v>
      </c>
      <c r="K174" t="s">
        <v>473</v>
      </c>
      <c r="L174">
        <v>1368</v>
      </c>
      <c r="N174">
        <v>1011</v>
      </c>
      <c r="O174" t="s">
        <v>463</v>
      </c>
      <c r="P174" t="s">
        <v>463</v>
      </c>
      <c r="Q174">
        <v>1</v>
      </c>
      <c r="X174">
        <v>0.34</v>
      </c>
      <c r="Y174">
        <v>0</v>
      </c>
      <c r="Z174">
        <v>30.87</v>
      </c>
      <c r="AA174">
        <v>13.5</v>
      </c>
      <c r="AB174">
        <v>0</v>
      </c>
      <c r="AC174">
        <v>0</v>
      </c>
      <c r="AD174">
        <v>1</v>
      </c>
      <c r="AE174">
        <v>0</v>
      </c>
      <c r="AF174" t="s">
        <v>100</v>
      </c>
      <c r="AG174">
        <v>0.42500000000000004</v>
      </c>
      <c r="AH174">
        <v>2</v>
      </c>
      <c r="AI174">
        <v>25996957</v>
      </c>
      <c r="AJ174">
        <v>172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5">
      <c r="A175">
        <f>ROW(Source!A69)</f>
        <v>69</v>
      </c>
      <c r="B175">
        <v>25996965</v>
      </c>
      <c r="C175">
        <v>25996954</v>
      </c>
      <c r="D175">
        <v>23740230</v>
      </c>
      <c r="E175">
        <v>1</v>
      </c>
      <c r="F175">
        <v>1</v>
      </c>
      <c r="G175">
        <v>1</v>
      </c>
      <c r="H175">
        <v>2</v>
      </c>
      <c r="I175" t="s">
        <v>650</v>
      </c>
      <c r="J175" t="s">
        <v>651</v>
      </c>
      <c r="K175" t="s">
        <v>652</v>
      </c>
      <c r="L175">
        <v>1368</v>
      </c>
      <c r="N175">
        <v>1011</v>
      </c>
      <c r="O175" t="s">
        <v>463</v>
      </c>
      <c r="P175" t="s">
        <v>463</v>
      </c>
      <c r="Q175">
        <v>1</v>
      </c>
      <c r="X175">
        <v>5.3</v>
      </c>
      <c r="Y175">
        <v>0</v>
      </c>
      <c r="Z175">
        <v>3.4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100</v>
      </c>
      <c r="AG175">
        <v>6.625</v>
      </c>
      <c r="AH175">
        <v>2</v>
      </c>
      <c r="AI175">
        <v>25996958</v>
      </c>
      <c r="AJ175">
        <v>173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5">
      <c r="A176">
        <f>ROW(Source!A69)</f>
        <v>69</v>
      </c>
      <c r="B176">
        <v>25996966</v>
      </c>
      <c r="C176">
        <v>25996954</v>
      </c>
      <c r="D176">
        <v>23740408</v>
      </c>
      <c r="E176">
        <v>1</v>
      </c>
      <c r="F176">
        <v>1</v>
      </c>
      <c r="G176">
        <v>1</v>
      </c>
      <c r="H176">
        <v>2</v>
      </c>
      <c r="I176" t="s">
        <v>495</v>
      </c>
      <c r="J176" t="s">
        <v>496</v>
      </c>
      <c r="K176" t="s">
        <v>497</v>
      </c>
      <c r="L176">
        <v>1368</v>
      </c>
      <c r="N176">
        <v>1011</v>
      </c>
      <c r="O176" t="s">
        <v>463</v>
      </c>
      <c r="P176" t="s">
        <v>463</v>
      </c>
      <c r="Q176">
        <v>1</v>
      </c>
      <c r="X176">
        <v>0.48</v>
      </c>
      <c r="Y176">
        <v>0</v>
      </c>
      <c r="Z176">
        <v>86.95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100</v>
      </c>
      <c r="AG176">
        <v>0.6</v>
      </c>
      <c r="AH176">
        <v>2</v>
      </c>
      <c r="AI176">
        <v>25996959</v>
      </c>
      <c r="AJ176">
        <v>174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5">
      <c r="A177">
        <f>ROW(Source!A69)</f>
        <v>69</v>
      </c>
      <c r="B177">
        <v>25996967</v>
      </c>
      <c r="C177">
        <v>25996954</v>
      </c>
      <c r="D177">
        <v>23744480</v>
      </c>
      <c r="E177">
        <v>1</v>
      </c>
      <c r="F177">
        <v>1</v>
      </c>
      <c r="G177">
        <v>1</v>
      </c>
      <c r="H177">
        <v>3</v>
      </c>
      <c r="I177" t="s">
        <v>236</v>
      </c>
      <c r="J177" t="s">
        <v>238</v>
      </c>
      <c r="K177" t="s">
        <v>237</v>
      </c>
      <c r="L177">
        <v>1327</v>
      </c>
      <c r="N177">
        <v>1005</v>
      </c>
      <c r="O177" t="s">
        <v>111</v>
      </c>
      <c r="P177" t="s">
        <v>111</v>
      </c>
      <c r="Q177">
        <v>1</v>
      </c>
      <c r="X177">
        <v>102</v>
      </c>
      <c r="Y177">
        <v>50.69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102</v>
      </c>
      <c r="AH177">
        <v>2</v>
      </c>
      <c r="AI177">
        <v>25996960</v>
      </c>
      <c r="AJ177">
        <v>175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5">
      <c r="A178">
        <f>ROW(Source!A69)</f>
        <v>69</v>
      </c>
      <c r="B178">
        <v>25996968</v>
      </c>
      <c r="C178">
        <v>25996954</v>
      </c>
      <c r="D178">
        <v>23744376</v>
      </c>
      <c r="E178">
        <v>1</v>
      </c>
      <c r="F178">
        <v>1</v>
      </c>
      <c r="G178">
        <v>1</v>
      </c>
      <c r="H178">
        <v>3</v>
      </c>
      <c r="I178" t="s">
        <v>653</v>
      </c>
      <c r="J178" t="s">
        <v>654</v>
      </c>
      <c r="K178" t="s">
        <v>655</v>
      </c>
      <c r="L178">
        <v>1308</v>
      </c>
      <c r="N178">
        <v>1003</v>
      </c>
      <c r="O178" t="s">
        <v>262</v>
      </c>
      <c r="P178" t="s">
        <v>262</v>
      </c>
      <c r="Q178">
        <v>100</v>
      </c>
      <c r="X178">
        <v>0.68</v>
      </c>
      <c r="Y178">
        <v>94.93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0.68</v>
      </c>
      <c r="AH178">
        <v>2</v>
      </c>
      <c r="AI178">
        <v>25996961</v>
      </c>
      <c r="AJ178">
        <v>176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5">
      <c r="A179">
        <f>ROW(Source!A72)</f>
        <v>72</v>
      </c>
      <c r="B179">
        <v>25996984</v>
      </c>
      <c r="C179">
        <v>25996971</v>
      </c>
      <c r="D179">
        <v>21286622</v>
      </c>
      <c r="E179">
        <v>1</v>
      </c>
      <c r="F179">
        <v>1</v>
      </c>
      <c r="G179">
        <v>1</v>
      </c>
      <c r="H179">
        <v>1</v>
      </c>
      <c r="I179" t="s">
        <v>588</v>
      </c>
      <c r="J179" t="s">
        <v>3</v>
      </c>
      <c r="K179" t="s">
        <v>589</v>
      </c>
      <c r="L179">
        <v>1369</v>
      </c>
      <c r="N179">
        <v>1013</v>
      </c>
      <c r="O179" t="s">
        <v>457</v>
      </c>
      <c r="P179" t="s">
        <v>457</v>
      </c>
      <c r="Q179">
        <v>1</v>
      </c>
      <c r="X179">
        <v>6.66</v>
      </c>
      <c r="Y179">
        <v>0</v>
      </c>
      <c r="Z179">
        <v>0</v>
      </c>
      <c r="AA179">
        <v>0</v>
      </c>
      <c r="AB179">
        <v>9.18</v>
      </c>
      <c r="AC179">
        <v>0</v>
      </c>
      <c r="AD179">
        <v>1</v>
      </c>
      <c r="AE179">
        <v>1</v>
      </c>
      <c r="AF179" t="s">
        <v>101</v>
      </c>
      <c r="AG179">
        <v>7.6589999999999998</v>
      </c>
      <c r="AH179">
        <v>2</v>
      </c>
      <c r="AI179">
        <v>25996972</v>
      </c>
      <c r="AJ179">
        <v>177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5">
      <c r="A180">
        <f>ROW(Source!A72)</f>
        <v>72</v>
      </c>
      <c r="B180">
        <v>25996985</v>
      </c>
      <c r="C180">
        <v>25996971</v>
      </c>
      <c r="D180">
        <v>23739369</v>
      </c>
      <c r="E180">
        <v>1</v>
      </c>
      <c r="F180">
        <v>1</v>
      </c>
      <c r="G180">
        <v>1</v>
      </c>
      <c r="H180">
        <v>2</v>
      </c>
      <c r="I180" t="s">
        <v>523</v>
      </c>
      <c r="J180" t="s">
        <v>524</v>
      </c>
      <c r="K180" t="s">
        <v>525</v>
      </c>
      <c r="L180">
        <v>1368</v>
      </c>
      <c r="N180">
        <v>1011</v>
      </c>
      <c r="O180" t="s">
        <v>463</v>
      </c>
      <c r="P180" t="s">
        <v>463</v>
      </c>
      <c r="Q180">
        <v>1</v>
      </c>
      <c r="X180">
        <v>2.0099999999999998</v>
      </c>
      <c r="Y180">
        <v>0</v>
      </c>
      <c r="Z180">
        <v>3.18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100</v>
      </c>
      <c r="AG180">
        <v>2.5124999999999997</v>
      </c>
      <c r="AH180">
        <v>2</v>
      </c>
      <c r="AI180">
        <v>25996973</v>
      </c>
      <c r="AJ180">
        <v>178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5">
      <c r="A181">
        <f>ROW(Source!A72)</f>
        <v>72</v>
      </c>
      <c r="B181">
        <v>25996986</v>
      </c>
      <c r="C181">
        <v>25996971</v>
      </c>
      <c r="D181">
        <v>23740095</v>
      </c>
      <c r="E181">
        <v>1</v>
      </c>
      <c r="F181">
        <v>1</v>
      </c>
      <c r="G181">
        <v>1</v>
      </c>
      <c r="H181">
        <v>2</v>
      </c>
      <c r="I181" t="s">
        <v>620</v>
      </c>
      <c r="J181" t="s">
        <v>621</v>
      </c>
      <c r="K181" t="s">
        <v>622</v>
      </c>
      <c r="L181">
        <v>1368</v>
      </c>
      <c r="N181">
        <v>1011</v>
      </c>
      <c r="O181" t="s">
        <v>463</v>
      </c>
      <c r="P181" t="s">
        <v>463</v>
      </c>
      <c r="Q181">
        <v>1</v>
      </c>
      <c r="X181">
        <v>1.33</v>
      </c>
      <c r="Y181">
        <v>0</v>
      </c>
      <c r="Z181">
        <v>5.46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100</v>
      </c>
      <c r="AG181">
        <v>1.6625000000000001</v>
      </c>
      <c r="AH181">
        <v>2</v>
      </c>
      <c r="AI181">
        <v>25996974</v>
      </c>
      <c r="AJ181">
        <v>179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5">
      <c r="A182">
        <f>ROW(Source!A72)</f>
        <v>72</v>
      </c>
      <c r="B182">
        <v>25996987</v>
      </c>
      <c r="C182">
        <v>25996971</v>
      </c>
      <c r="D182">
        <v>23740408</v>
      </c>
      <c r="E182">
        <v>1</v>
      </c>
      <c r="F182">
        <v>1</v>
      </c>
      <c r="G182">
        <v>1</v>
      </c>
      <c r="H182">
        <v>2</v>
      </c>
      <c r="I182" t="s">
        <v>495</v>
      </c>
      <c r="J182" t="s">
        <v>496</v>
      </c>
      <c r="K182" t="s">
        <v>497</v>
      </c>
      <c r="L182">
        <v>1368</v>
      </c>
      <c r="N182">
        <v>1011</v>
      </c>
      <c r="O182" t="s">
        <v>463</v>
      </c>
      <c r="P182" t="s">
        <v>463</v>
      </c>
      <c r="Q182">
        <v>1</v>
      </c>
      <c r="X182">
        <v>0.03</v>
      </c>
      <c r="Y182">
        <v>0</v>
      </c>
      <c r="Z182">
        <v>86.95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100</v>
      </c>
      <c r="AG182">
        <v>3.7499999999999999E-2</v>
      </c>
      <c r="AH182">
        <v>2</v>
      </c>
      <c r="AI182">
        <v>25996975</v>
      </c>
      <c r="AJ182">
        <v>180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5">
      <c r="A183">
        <f>ROW(Source!A72)</f>
        <v>72</v>
      </c>
      <c r="B183">
        <v>25996988</v>
      </c>
      <c r="C183">
        <v>25996971</v>
      </c>
      <c r="D183">
        <v>23747909</v>
      </c>
      <c r="E183">
        <v>1</v>
      </c>
      <c r="F183">
        <v>1</v>
      </c>
      <c r="G183">
        <v>1</v>
      </c>
      <c r="H183">
        <v>3</v>
      </c>
      <c r="I183" t="s">
        <v>656</v>
      </c>
      <c r="J183" t="s">
        <v>657</v>
      </c>
      <c r="K183" t="s">
        <v>658</v>
      </c>
      <c r="L183">
        <v>1358</v>
      </c>
      <c r="N183">
        <v>1010</v>
      </c>
      <c r="O183" t="s">
        <v>659</v>
      </c>
      <c r="P183" t="s">
        <v>659</v>
      </c>
      <c r="Q183">
        <v>10</v>
      </c>
      <c r="X183">
        <v>26.3</v>
      </c>
      <c r="Y183">
        <v>1.63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26.3</v>
      </c>
      <c r="AH183">
        <v>2</v>
      </c>
      <c r="AI183">
        <v>25996976</v>
      </c>
      <c r="AJ183">
        <v>181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5">
      <c r="A184">
        <f>ROW(Source!A72)</f>
        <v>72</v>
      </c>
      <c r="B184">
        <v>25996989</v>
      </c>
      <c r="C184">
        <v>25996971</v>
      </c>
      <c r="D184">
        <v>23747769</v>
      </c>
      <c r="E184">
        <v>1</v>
      </c>
      <c r="F184">
        <v>1</v>
      </c>
      <c r="G184">
        <v>1</v>
      </c>
      <c r="H184">
        <v>3</v>
      </c>
      <c r="I184" t="s">
        <v>660</v>
      </c>
      <c r="J184" t="s">
        <v>661</v>
      </c>
      <c r="K184" t="s">
        <v>662</v>
      </c>
      <c r="L184">
        <v>1354</v>
      </c>
      <c r="N184">
        <v>1010</v>
      </c>
      <c r="O184" t="s">
        <v>314</v>
      </c>
      <c r="P184" t="s">
        <v>314</v>
      </c>
      <c r="Q184">
        <v>1</v>
      </c>
      <c r="X184">
        <v>263</v>
      </c>
      <c r="Y184">
        <v>0.12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263</v>
      </c>
      <c r="AH184">
        <v>2</v>
      </c>
      <c r="AI184">
        <v>25996977</v>
      </c>
      <c r="AJ184">
        <v>182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5">
      <c r="A185">
        <f>ROW(Source!A72)</f>
        <v>72</v>
      </c>
      <c r="B185">
        <v>25996990</v>
      </c>
      <c r="C185">
        <v>25996971</v>
      </c>
      <c r="D185">
        <v>23744592</v>
      </c>
      <c r="E185">
        <v>1</v>
      </c>
      <c r="F185">
        <v>1</v>
      </c>
      <c r="G185">
        <v>1</v>
      </c>
      <c r="H185">
        <v>3</v>
      </c>
      <c r="I185" t="s">
        <v>663</v>
      </c>
      <c r="J185" t="s">
        <v>664</v>
      </c>
      <c r="K185" t="s">
        <v>665</v>
      </c>
      <c r="L185">
        <v>1354</v>
      </c>
      <c r="N185">
        <v>1010</v>
      </c>
      <c r="O185" t="s">
        <v>314</v>
      </c>
      <c r="P185" t="s">
        <v>314</v>
      </c>
      <c r="Q185">
        <v>1</v>
      </c>
      <c r="X185">
        <v>7</v>
      </c>
      <c r="Y185">
        <v>1.24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7</v>
      </c>
      <c r="AH185">
        <v>2</v>
      </c>
      <c r="AI185">
        <v>25996978</v>
      </c>
      <c r="AJ185">
        <v>183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5">
      <c r="A186">
        <f>ROW(Source!A72)</f>
        <v>72</v>
      </c>
      <c r="B186">
        <v>25996991</v>
      </c>
      <c r="C186">
        <v>25996971</v>
      </c>
      <c r="D186">
        <v>23744593</v>
      </c>
      <c r="E186">
        <v>1</v>
      </c>
      <c r="F186">
        <v>1</v>
      </c>
      <c r="G186">
        <v>1</v>
      </c>
      <c r="H186">
        <v>3</v>
      </c>
      <c r="I186" t="s">
        <v>666</v>
      </c>
      <c r="J186" t="s">
        <v>667</v>
      </c>
      <c r="K186" t="s">
        <v>668</v>
      </c>
      <c r="L186">
        <v>1354</v>
      </c>
      <c r="N186">
        <v>1010</v>
      </c>
      <c r="O186" t="s">
        <v>314</v>
      </c>
      <c r="P186" t="s">
        <v>314</v>
      </c>
      <c r="Q186">
        <v>1</v>
      </c>
      <c r="X186">
        <v>7</v>
      </c>
      <c r="Y186">
        <v>1.24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7</v>
      </c>
      <c r="AH186">
        <v>2</v>
      </c>
      <c r="AI186">
        <v>25996979</v>
      </c>
      <c r="AJ186">
        <v>184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5">
      <c r="A187">
        <f>ROW(Source!A72)</f>
        <v>72</v>
      </c>
      <c r="B187">
        <v>25996992</v>
      </c>
      <c r="C187">
        <v>25996971</v>
      </c>
      <c r="D187">
        <v>23744596</v>
      </c>
      <c r="E187">
        <v>1</v>
      </c>
      <c r="F187">
        <v>1</v>
      </c>
      <c r="G187">
        <v>1</v>
      </c>
      <c r="H187">
        <v>3</v>
      </c>
      <c r="I187" t="s">
        <v>669</v>
      </c>
      <c r="J187" t="s">
        <v>670</v>
      </c>
      <c r="K187" t="s">
        <v>671</v>
      </c>
      <c r="L187">
        <v>1354</v>
      </c>
      <c r="N187">
        <v>1010</v>
      </c>
      <c r="O187" t="s">
        <v>314</v>
      </c>
      <c r="P187" t="s">
        <v>314</v>
      </c>
      <c r="Q187">
        <v>1</v>
      </c>
      <c r="X187">
        <v>40</v>
      </c>
      <c r="Y187">
        <v>1.24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40</v>
      </c>
      <c r="AH187">
        <v>2</v>
      </c>
      <c r="AI187">
        <v>25996980</v>
      </c>
      <c r="AJ187">
        <v>185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5">
      <c r="A188">
        <f>ROW(Source!A72)</f>
        <v>72</v>
      </c>
      <c r="B188">
        <v>25996993</v>
      </c>
      <c r="C188">
        <v>25996971</v>
      </c>
      <c r="D188">
        <v>23744599</v>
      </c>
      <c r="E188">
        <v>1</v>
      </c>
      <c r="F188">
        <v>1</v>
      </c>
      <c r="G188">
        <v>1</v>
      </c>
      <c r="H188">
        <v>3</v>
      </c>
      <c r="I188" t="s">
        <v>672</v>
      </c>
      <c r="J188" t="s">
        <v>673</v>
      </c>
      <c r="K188" t="s">
        <v>674</v>
      </c>
      <c r="L188">
        <v>1354</v>
      </c>
      <c r="N188">
        <v>1010</v>
      </c>
      <c r="O188" t="s">
        <v>314</v>
      </c>
      <c r="P188" t="s">
        <v>314</v>
      </c>
      <c r="Q188">
        <v>1</v>
      </c>
      <c r="X188">
        <v>8</v>
      </c>
      <c r="Y188">
        <v>0.62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8</v>
      </c>
      <c r="AH188">
        <v>2</v>
      </c>
      <c r="AI188">
        <v>25996981</v>
      </c>
      <c r="AJ188">
        <v>186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5">
      <c r="A189">
        <f>ROW(Source!A72)</f>
        <v>72</v>
      </c>
      <c r="B189">
        <v>25996994</v>
      </c>
      <c r="C189">
        <v>25996971</v>
      </c>
      <c r="D189">
        <v>23744598</v>
      </c>
      <c r="E189">
        <v>1</v>
      </c>
      <c r="F189">
        <v>1</v>
      </c>
      <c r="G189">
        <v>1</v>
      </c>
      <c r="H189">
        <v>3</v>
      </c>
      <c r="I189" t="s">
        <v>675</v>
      </c>
      <c r="J189" t="s">
        <v>676</v>
      </c>
      <c r="K189" t="s">
        <v>677</v>
      </c>
      <c r="L189">
        <v>1354</v>
      </c>
      <c r="N189">
        <v>1010</v>
      </c>
      <c r="O189" t="s">
        <v>314</v>
      </c>
      <c r="P189" t="s">
        <v>314</v>
      </c>
      <c r="Q189">
        <v>1</v>
      </c>
      <c r="X189">
        <v>8</v>
      </c>
      <c r="Y189">
        <v>0.62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3</v>
      </c>
      <c r="AG189">
        <v>8</v>
      </c>
      <c r="AH189">
        <v>2</v>
      </c>
      <c r="AI189">
        <v>25996982</v>
      </c>
      <c r="AJ189">
        <v>187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5">
      <c r="A190">
        <f>ROW(Source!A72)</f>
        <v>72</v>
      </c>
      <c r="B190">
        <v>25996995</v>
      </c>
      <c r="C190">
        <v>25996971</v>
      </c>
      <c r="D190">
        <v>23744590</v>
      </c>
      <c r="E190">
        <v>1</v>
      </c>
      <c r="F190">
        <v>1</v>
      </c>
      <c r="G190">
        <v>1</v>
      </c>
      <c r="H190">
        <v>3</v>
      </c>
      <c r="I190" t="s">
        <v>678</v>
      </c>
      <c r="J190" t="s">
        <v>679</v>
      </c>
      <c r="K190" t="s">
        <v>680</v>
      </c>
      <c r="L190">
        <v>1301</v>
      </c>
      <c r="N190">
        <v>1003</v>
      </c>
      <c r="O190" t="s">
        <v>299</v>
      </c>
      <c r="P190" t="s">
        <v>299</v>
      </c>
      <c r="Q190">
        <v>1</v>
      </c>
      <c r="X190">
        <v>101</v>
      </c>
      <c r="Y190">
        <v>10.86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3</v>
      </c>
      <c r="AG190">
        <v>101</v>
      </c>
      <c r="AH190">
        <v>2</v>
      </c>
      <c r="AI190">
        <v>25996983</v>
      </c>
      <c r="AJ190">
        <v>188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5">
      <c r="A191">
        <f>ROW(Source!A73)</f>
        <v>73</v>
      </c>
      <c r="B191">
        <v>25997001</v>
      </c>
      <c r="C191">
        <v>25996996</v>
      </c>
      <c r="D191">
        <v>21286622</v>
      </c>
      <c r="E191">
        <v>1</v>
      </c>
      <c r="F191">
        <v>1</v>
      </c>
      <c r="G191">
        <v>1</v>
      </c>
      <c r="H191">
        <v>1</v>
      </c>
      <c r="I191" t="s">
        <v>588</v>
      </c>
      <c r="J191" t="s">
        <v>3</v>
      </c>
      <c r="K191" t="s">
        <v>589</v>
      </c>
      <c r="L191">
        <v>1369</v>
      </c>
      <c r="N191">
        <v>1013</v>
      </c>
      <c r="O191" t="s">
        <v>457</v>
      </c>
      <c r="P191" t="s">
        <v>457</v>
      </c>
      <c r="Q191">
        <v>1</v>
      </c>
      <c r="X191">
        <v>15.64</v>
      </c>
      <c r="Y191">
        <v>0</v>
      </c>
      <c r="Z191">
        <v>0</v>
      </c>
      <c r="AA191">
        <v>0</v>
      </c>
      <c r="AB191">
        <v>9.18</v>
      </c>
      <c r="AC191">
        <v>0</v>
      </c>
      <c r="AD191">
        <v>1</v>
      </c>
      <c r="AE191">
        <v>1</v>
      </c>
      <c r="AF191" t="s">
        <v>3</v>
      </c>
      <c r="AG191">
        <v>15.64</v>
      </c>
      <c r="AH191">
        <v>2</v>
      </c>
      <c r="AI191">
        <v>25996997</v>
      </c>
      <c r="AJ191">
        <v>189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5">
      <c r="A192">
        <f>ROW(Source!A73)</f>
        <v>73</v>
      </c>
      <c r="B192">
        <v>25997002</v>
      </c>
      <c r="C192">
        <v>25996996</v>
      </c>
      <c r="D192">
        <v>121548</v>
      </c>
      <c r="E192">
        <v>1</v>
      </c>
      <c r="F192">
        <v>1</v>
      </c>
      <c r="G192">
        <v>1</v>
      </c>
      <c r="H192">
        <v>1</v>
      </c>
      <c r="I192" t="s">
        <v>29</v>
      </c>
      <c r="J192" t="s">
        <v>3</v>
      </c>
      <c r="K192" t="s">
        <v>458</v>
      </c>
      <c r="L192">
        <v>608254</v>
      </c>
      <c r="N192">
        <v>1013</v>
      </c>
      <c r="O192" t="s">
        <v>459</v>
      </c>
      <c r="P192" t="s">
        <v>459</v>
      </c>
      <c r="Q192">
        <v>1</v>
      </c>
      <c r="X192">
        <v>4.0599999999999996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 t="s">
        <v>3</v>
      </c>
      <c r="AG192">
        <v>4.0599999999999996</v>
      </c>
      <c r="AH192">
        <v>2</v>
      </c>
      <c r="AI192">
        <v>25996998</v>
      </c>
      <c r="AJ192">
        <v>190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5">
      <c r="A193">
        <f>ROW(Source!A73)</f>
        <v>73</v>
      </c>
      <c r="B193">
        <v>25997003</v>
      </c>
      <c r="C193">
        <v>25996996</v>
      </c>
      <c r="D193">
        <v>23738807</v>
      </c>
      <c r="E193">
        <v>1</v>
      </c>
      <c r="F193">
        <v>1</v>
      </c>
      <c r="G193">
        <v>1</v>
      </c>
      <c r="H193">
        <v>2</v>
      </c>
      <c r="I193" t="s">
        <v>460</v>
      </c>
      <c r="J193" t="s">
        <v>461</v>
      </c>
      <c r="K193" t="s">
        <v>462</v>
      </c>
      <c r="L193">
        <v>1368</v>
      </c>
      <c r="N193">
        <v>1011</v>
      </c>
      <c r="O193" t="s">
        <v>463</v>
      </c>
      <c r="P193" t="s">
        <v>463</v>
      </c>
      <c r="Q193">
        <v>1</v>
      </c>
      <c r="X193">
        <v>4.0599999999999996</v>
      </c>
      <c r="Y193">
        <v>0</v>
      </c>
      <c r="Z193">
        <v>60.6</v>
      </c>
      <c r="AA193">
        <v>10.06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4.0599999999999996</v>
      </c>
      <c r="AH193">
        <v>2</v>
      </c>
      <c r="AI193">
        <v>25996999</v>
      </c>
      <c r="AJ193">
        <v>191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5">
      <c r="A194">
        <f>ROW(Source!A73)</f>
        <v>73</v>
      </c>
      <c r="B194">
        <v>25997004</v>
      </c>
      <c r="C194">
        <v>25996996</v>
      </c>
      <c r="D194">
        <v>23740120</v>
      </c>
      <c r="E194">
        <v>1</v>
      </c>
      <c r="F194">
        <v>1</v>
      </c>
      <c r="G194">
        <v>1</v>
      </c>
      <c r="H194">
        <v>2</v>
      </c>
      <c r="I194" t="s">
        <v>464</v>
      </c>
      <c r="J194" t="s">
        <v>465</v>
      </c>
      <c r="K194" t="s">
        <v>466</v>
      </c>
      <c r="L194">
        <v>1368</v>
      </c>
      <c r="N194">
        <v>1011</v>
      </c>
      <c r="O194" t="s">
        <v>463</v>
      </c>
      <c r="P194" t="s">
        <v>463</v>
      </c>
      <c r="Q194">
        <v>1</v>
      </c>
      <c r="X194">
        <v>8.1199999999999992</v>
      </c>
      <c r="Y194">
        <v>0</v>
      </c>
      <c r="Z194">
        <v>16.2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3</v>
      </c>
      <c r="AG194">
        <v>8.1199999999999992</v>
      </c>
      <c r="AH194">
        <v>2</v>
      </c>
      <c r="AI194">
        <v>25997000</v>
      </c>
      <c r="AJ194">
        <v>192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5">
      <c r="A195">
        <f>ROW(Source!A74)</f>
        <v>74</v>
      </c>
      <c r="B195">
        <v>25997016</v>
      </c>
      <c r="C195">
        <v>25997005</v>
      </c>
      <c r="D195">
        <v>21282423</v>
      </c>
      <c r="E195">
        <v>1</v>
      </c>
      <c r="F195">
        <v>1</v>
      </c>
      <c r="G195">
        <v>1</v>
      </c>
      <c r="H195">
        <v>1</v>
      </c>
      <c r="I195" t="s">
        <v>681</v>
      </c>
      <c r="J195" t="s">
        <v>3</v>
      </c>
      <c r="K195" t="s">
        <v>682</v>
      </c>
      <c r="L195">
        <v>1369</v>
      </c>
      <c r="N195">
        <v>1013</v>
      </c>
      <c r="O195" t="s">
        <v>457</v>
      </c>
      <c r="P195" t="s">
        <v>457</v>
      </c>
      <c r="Q195">
        <v>1</v>
      </c>
      <c r="X195">
        <v>75.22</v>
      </c>
      <c r="Y195">
        <v>0</v>
      </c>
      <c r="Z195">
        <v>0</v>
      </c>
      <c r="AA195">
        <v>0</v>
      </c>
      <c r="AB195">
        <v>8.09</v>
      </c>
      <c r="AC195">
        <v>0</v>
      </c>
      <c r="AD195">
        <v>1</v>
      </c>
      <c r="AE195">
        <v>1</v>
      </c>
      <c r="AF195" t="s">
        <v>3</v>
      </c>
      <c r="AG195">
        <v>75.22</v>
      </c>
      <c r="AH195">
        <v>2</v>
      </c>
      <c r="AI195">
        <v>25997006</v>
      </c>
      <c r="AJ195">
        <v>193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5">
      <c r="A196">
        <f>ROW(Source!A74)</f>
        <v>74</v>
      </c>
      <c r="B196">
        <v>25997017</v>
      </c>
      <c r="C196">
        <v>25997005</v>
      </c>
      <c r="D196">
        <v>23738662</v>
      </c>
      <c r="E196">
        <v>1</v>
      </c>
      <c r="F196">
        <v>1</v>
      </c>
      <c r="G196">
        <v>1</v>
      </c>
      <c r="H196">
        <v>2</v>
      </c>
      <c r="I196" t="s">
        <v>683</v>
      </c>
      <c r="J196" t="s">
        <v>684</v>
      </c>
      <c r="K196" t="s">
        <v>685</v>
      </c>
      <c r="L196">
        <v>1368</v>
      </c>
      <c r="N196">
        <v>1011</v>
      </c>
      <c r="O196" t="s">
        <v>463</v>
      </c>
      <c r="P196" t="s">
        <v>463</v>
      </c>
      <c r="Q196">
        <v>1</v>
      </c>
      <c r="X196">
        <v>0.21</v>
      </c>
      <c r="Y196">
        <v>0</v>
      </c>
      <c r="Z196">
        <v>1.6</v>
      </c>
      <c r="AA196">
        <v>0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0.21</v>
      </c>
      <c r="AH196">
        <v>2</v>
      </c>
      <c r="AI196">
        <v>25997007</v>
      </c>
      <c r="AJ196">
        <v>194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5">
      <c r="A197">
        <f>ROW(Source!A74)</f>
        <v>74</v>
      </c>
      <c r="B197">
        <v>25997018</v>
      </c>
      <c r="C197">
        <v>25997005</v>
      </c>
      <c r="D197">
        <v>23740408</v>
      </c>
      <c r="E197">
        <v>1</v>
      </c>
      <c r="F197">
        <v>1</v>
      </c>
      <c r="G197">
        <v>1</v>
      </c>
      <c r="H197">
        <v>2</v>
      </c>
      <c r="I197" t="s">
        <v>495</v>
      </c>
      <c r="J197" t="s">
        <v>496</v>
      </c>
      <c r="K197" t="s">
        <v>497</v>
      </c>
      <c r="L197">
        <v>1368</v>
      </c>
      <c r="N197">
        <v>1011</v>
      </c>
      <c r="O197" t="s">
        <v>463</v>
      </c>
      <c r="P197" t="s">
        <v>463</v>
      </c>
      <c r="Q197">
        <v>1</v>
      </c>
      <c r="X197">
        <v>0.4</v>
      </c>
      <c r="Y197">
        <v>0</v>
      </c>
      <c r="Z197">
        <v>86.95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0.4</v>
      </c>
      <c r="AH197">
        <v>2</v>
      </c>
      <c r="AI197">
        <v>25997008</v>
      </c>
      <c r="AJ197">
        <v>195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5">
      <c r="A198">
        <f>ROW(Source!A74)</f>
        <v>74</v>
      </c>
      <c r="B198">
        <v>25997019</v>
      </c>
      <c r="C198">
        <v>25997005</v>
      </c>
      <c r="D198">
        <v>23747175</v>
      </c>
      <c r="E198">
        <v>1</v>
      </c>
      <c r="F198">
        <v>1</v>
      </c>
      <c r="G198">
        <v>1</v>
      </c>
      <c r="H198">
        <v>3</v>
      </c>
      <c r="I198" t="s">
        <v>686</v>
      </c>
      <c r="J198" t="s">
        <v>687</v>
      </c>
      <c r="K198" t="s">
        <v>688</v>
      </c>
      <c r="L198">
        <v>1348</v>
      </c>
      <c r="N198">
        <v>1009</v>
      </c>
      <c r="O198" t="s">
        <v>24</v>
      </c>
      <c r="P198" t="s">
        <v>24</v>
      </c>
      <c r="Q198">
        <v>1000</v>
      </c>
      <c r="X198">
        <v>9.4999999999999998E-3</v>
      </c>
      <c r="Y198">
        <v>4727.68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9.4999999999999998E-3</v>
      </c>
      <c r="AH198">
        <v>2</v>
      </c>
      <c r="AI198">
        <v>25997009</v>
      </c>
      <c r="AJ198">
        <v>196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5">
      <c r="A199">
        <f>ROW(Source!A74)</f>
        <v>74</v>
      </c>
      <c r="B199">
        <v>25997020</v>
      </c>
      <c r="C199">
        <v>25997005</v>
      </c>
      <c r="D199">
        <v>23747790</v>
      </c>
      <c r="E199">
        <v>1</v>
      </c>
      <c r="F199">
        <v>1</v>
      </c>
      <c r="G199">
        <v>1</v>
      </c>
      <c r="H199">
        <v>3</v>
      </c>
      <c r="I199" t="s">
        <v>501</v>
      </c>
      <c r="J199" t="s">
        <v>502</v>
      </c>
      <c r="K199" t="s">
        <v>503</v>
      </c>
      <c r="L199">
        <v>1348</v>
      </c>
      <c r="N199">
        <v>1009</v>
      </c>
      <c r="O199" t="s">
        <v>24</v>
      </c>
      <c r="P199" t="s">
        <v>24</v>
      </c>
      <c r="Q199">
        <v>1000</v>
      </c>
      <c r="X199">
        <v>5.8999999999999999E-3</v>
      </c>
      <c r="Y199">
        <v>7266.86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5.8999999999999999E-3</v>
      </c>
      <c r="AH199">
        <v>2</v>
      </c>
      <c r="AI199">
        <v>25997010</v>
      </c>
      <c r="AJ199">
        <v>197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5">
      <c r="A200">
        <f>ROW(Source!A74)</f>
        <v>74</v>
      </c>
      <c r="B200">
        <v>25997021</v>
      </c>
      <c r="C200">
        <v>25997005</v>
      </c>
      <c r="D200">
        <v>23748748</v>
      </c>
      <c r="E200">
        <v>1</v>
      </c>
      <c r="F200">
        <v>1</v>
      </c>
      <c r="G200">
        <v>1</v>
      </c>
      <c r="H200">
        <v>3</v>
      </c>
      <c r="I200" t="s">
        <v>579</v>
      </c>
      <c r="J200" t="s">
        <v>580</v>
      </c>
      <c r="K200" t="s">
        <v>581</v>
      </c>
      <c r="L200">
        <v>1339</v>
      </c>
      <c r="N200">
        <v>1007</v>
      </c>
      <c r="O200" t="s">
        <v>483</v>
      </c>
      <c r="P200" t="s">
        <v>483</v>
      </c>
      <c r="Q200">
        <v>1</v>
      </c>
      <c r="X200">
        <v>0.21</v>
      </c>
      <c r="Y200">
        <v>1278.25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0.21</v>
      </c>
      <c r="AH200">
        <v>2</v>
      </c>
      <c r="AI200">
        <v>25997011</v>
      </c>
      <c r="AJ200">
        <v>198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5">
      <c r="A201">
        <f>ROW(Source!A74)</f>
        <v>74</v>
      </c>
      <c r="B201">
        <v>25997022</v>
      </c>
      <c r="C201">
        <v>25997005</v>
      </c>
      <c r="D201">
        <v>23748905</v>
      </c>
      <c r="E201">
        <v>1</v>
      </c>
      <c r="F201">
        <v>1</v>
      </c>
      <c r="G201">
        <v>1</v>
      </c>
      <c r="H201">
        <v>3</v>
      </c>
      <c r="I201" t="s">
        <v>689</v>
      </c>
      <c r="J201" t="s">
        <v>690</v>
      </c>
      <c r="K201" t="s">
        <v>691</v>
      </c>
      <c r="L201">
        <v>1339</v>
      </c>
      <c r="N201">
        <v>1007</v>
      </c>
      <c r="O201" t="s">
        <v>483</v>
      </c>
      <c r="P201" t="s">
        <v>483</v>
      </c>
      <c r="Q201">
        <v>1</v>
      </c>
      <c r="X201">
        <v>0.18</v>
      </c>
      <c r="Y201">
        <v>1104.8399999999999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0.18</v>
      </c>
      <c r="AH201">
        <v>2</v>
      </c>
      <c r="AI201">
        <v>25997012</v>
      </c>
      <c r="AJ201">
        <v>199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5">
      <c r="A202">
        <f>ROW(Source!A74)</f>
        <v>74</v>
      </c>
      <c r="B202">
        <v>25997023</v>
      </c>
      <c r="C202">
        <v>25997005</v>
      </c>
      <c r="D202">
        <v>23775524</v>
      </c>
      <c r="E202">
        <v>1</v>
      </c>
      <c r="F202">
        <v>1</v>
      </c>
      <c r="G202">
        <v>1</v>
      </c>
      <c r="H202">
        <v>3</v>
      </c>
      <c r="I202" t="s">
        <v>692</v>
      </c>
      <c r="J202" t="s">
        <v>693</v>
      </c>
      <c r="K202" t="s">
        <v>694</v>
      </c>
      <c r="L202">
        <v>1339</v>
      </c>
      <c r="N202">
        <v>1007</v>
      </c>
      <c r="O202" t="s">
        <v>483</v>
      </c>
      <c r="P202" t="s">
        <v>483</v>
      </c>
      <c r="Q202">
        <v>1</v>
      </c>
      <c r="X202">
        <v>1.04</v>
      </c>
      <c r="Y202">
        <v>560.84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1.04</v>
      </c>
      <c r="AH202">
        <v>2</v>
      </c>
      <c r="AI202">
        <v>25997013</v>
      </c>
      <c r="AJ202">
        <v>200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5">
      <c r="A203">
        <f>ROW(Source!A74)</f>
        <v>74</v>
      </c>
      <c r="B203">
        <v>25997024</v>
      </c>
      <c r="C203">
        <v>25997005</v>
      </c>
      <c r="D203">
        <v>23783385</v>
      </c>
      <c r="E203">
        <v>1</v>
      </c>
      <c r="F203">
        <v>1</v>
      </c>
      <c r="G203">
        <v>1</v>
      </c>
      <c r="H203">
        <v>3</v>
      </c>
      <c r="I203" t="s">
        <v>695</v>
      </c>
      <c r="J203" t="s">
        <v>696</v>
      </c>
      <c r="K203" t="s">
        <v>697</v>
      </c>
      <c r="L203">
        <v>1348</v>
      </c>
      <c r="N203">
        <v>1009</v>
      </c>
      <c r="O203" t="s">
        <v>24</v>
      </c>
      <c r="P203" t="s">
        <v>24</v>
      </c>
      <c r="Q203">
        <v>1000</v>
      </c>
      <c r="X203">
        <v>4.8999999999999998E-3</v>
      </c>
      <c r="Y203">
        <v>551.96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3</v>
      </c>
      <c r="AG203">
        <v>4.8999999999999998E-3</v>
      </c>
      <c r="AH203">
        <v>2</v>
      </c>
      <c r="AI203">
        <v>25997014</v>
      </c>
      <c r="AJ203">
        <v>201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5">
      <c r="A204">
        <f>ROW(Source!A74)</f>
        <v>74</v>
      </c>
      <c r="B204">
        <v>25997025</v>
      </c>
      <c r="C204">
        <v>25997005</v>
      </c>
      <c r="D204">
        <v>23784049</v>
      </c>
      <c r="E204">
        <v>1</v>
      </c>
      <c r="F204">
        <v>1</v>
      </c>
      <c r="G204">
        <v>1</v>
      </c>
      <c r="H204">
        <v>3</v>
      </c>
      <c r="I204" t="s">
        <v>484</v>
      </c>
      <c r="J204" t="s">
        <v>485</v>
      </c>
      <c r="K204" t="s">
        <v>486</v>
      </c>
      <c r="L204">
        <v>1339</v>
      </c>
      <c r="N204">
        <v>1007</v>
      </c>
      <c r="O204" t="s">
        <v>483</v>
      </c>
      <c r="P204" t="s">
        <v>483</v>
      </c>
      <c r="Q204">
        <v>1</v>
      </c>
      <c r="X204">
        <v>1.37E-2</v>
      </c>
      <c r="Y204">
        <v>4.82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3</v>
      </c>
      <c r="AG204">
        <v>1.37E-2</v>
      </c>
      <c r="AH204">
        <v>2</v>
      </c>
      <c r="AI204">
        <v>25997015</v>
      </c>
      <c r="AJ204">
        <v>202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5">
      <c r="A205">
        <f>ROW(Source!A75)</f>
        <v>75</v>
      </c>
      <c r="B205">
        <v>25997036</v>
      </c>
      <c r="C205">
        <v>25997026</v>
      </c>
      <c r="D205">
        <v>21478783</v>
      </c>
      <c r="E205">
        <v>1</v>
      </c>
      <c r="F205">
        <v>1</v>
      </c>
      <c r="G205">
        <v>1</v>
      </c>
      <c r="H205">
        <v>1</v>
      </c>
      <c r="I205" t="s">
        <v>698</v>
      </c>
      <c r="J205" t="s">
        <v>3</v>
      </c>
      <c r="K205" t="s">
        <v>699</v>
      </c>
      <c r="L205">
        <v>1369</v>
      </c>
      <c r="N205">
        <v>1013</v>
      </c>
      <c r="O205" t="s">
        <v>457</v>
      </c>
      <c r="P205" t="s">
        <v>457</v>
      </c>
      <c r="Q205">
        <v>1</v>
      </c>
      <c r="X205">
        <v>21.84</v>
      </c>
      <c r="Y205">
        <v>0</v>
      </c>
      <c r="Z205">
        <v>0</v>
      </c>
      <c r="AA205">
        <v>0</v>
      </c>
      <c r="AB205">
        <v>9.4</v>
      </c>
      <c r="AC205">
        <v>0</v>
      </c>
      <c r="AD205">
        <v>1</v>
      </c>
      <c r="AE205">
        <v>1</v>
      </c>
      <c r="AF205" t="s">
        <v>3</v>
      </c>
      <c r="AG205">
        <v>21.84</v>
      </c>
      <c r="AH205">
        <v>2</v>
      </c>
      <c r="AI205">
        <v>25997027</v>
      </c>
      <c r="AJ205">
        <v>203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5">
      <c r="A206">
        <f>ROW(Source!A75)</f>
        <v>75</v>
      </c>
      <c r="B206">
        <v>25997037</v>
      </c>
      <c r="C206">
        <v>25997026</v>
      </c>
      <c r="D206">
        <v>121548</v>
      </c>
      <c r="E206">
        <v>1</v>
      </c>
      <c r="F206">
        <v>1</v>
      </c>
      <c r="G206">
        <v>1</v>
      </c>
      <c r="H206">
        <v>1</v>
      </c>
      <c r="I206" t="s">
        <v>29</v>
      </c>
      <c r="J206" t="s">
        <v>3</v>
      </c>
      <c r="K206" t="s">
        <v>458</v>
      </c>
      <c r="L206">
        <v>608254</v>
      </c>
      <c r="N206">
        <v>1013</v>
      </c>
      <c r="O206" t="s">
        <v>459</v>
      </c>
      <c r="P206" t="s">
        <v>459</v>
      </c>
      <c r="Q206">
        <v>1</v>
      </c>
      <c r="X206">
        <v>0.26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2</v>
      </c>
      <c r="AF206" t="s">
        <v>3</v>
      </c>
      <c r="AG206">
        <v>0.26</v>
      </c>
      <c r="AH206">
        <v>2</v>
      </c>
      <c r="AI206">
        <v>25997028</v>
      </c>
      <c r="AJ206">
        <v>204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5">
      <c r="A207">
        <f>ROW(Source!A75)</f>
        <v>75</v>
      </c>
      <c r="B207">
        <v>25997038</v>
      </c>
      <c r="C207">
        <v>25997026</v>
      </c>
      <c r="D207">
        <v>23738555</v>
      </c>
      <c r="E207">
        <v>1</v>
      </c>
      <c r="F207">
        <v>1</v>
      </c>
      <c r="G207">
        <v>1</v>
      </c>
      <c r="H207">
        <v>2</v>
      </c>
      <c r="I207" t="s">
        <v>700</v>
      </c>
      <c r="J207" t="s">
        <v>701</v>
      </c>
      <c r="K207" t="s">
        <v>702</v>
      </c>
      <c r="L207">
        <v>1368</v>
      </c>
      <c r="N207">
        <v>1011</v>
      </c>
      <c r="O207" t="s">
        <v>463</v>
      </c>
      <c r="P207" t="s">
        <v>463</v>
      </c>
      <c r="Q207">
        <v>1</v>
      </c>
      <c r="X207">
        <v>0.26</v>
      </c>
      <c r="Y207">
        <v>0</v>
      </c>
      <c r="Z207">
        <v>105.72</v>
      </c>
      <c r="AA207">
        <v>13.5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0.26</v>
      </c>
      <c r="AH207">
        <v>2</v>
      </c>
      <c r="AI207">
        <v>25997029</v>
      </c>
      <c r="AJ207">
        <v>205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5">
      <c r="A208">
        <f>ROW(Source!A75)</f>
        <v>75</v>
      </c>
      <c r="B208">
        <v>25997039</v>
      </c>
      <c r="C208">
        <v>25997026</v>
      </c>
      <c r="D208">
        <v>23738770</v>
      </c>
      <c r="E208">
        <v>1</v>
      </c>
      <c r="F208">
        <v>1</v>
      </c>
      <c r="G208">
        <v>1</v>
      </c>
      <c r="H208">
        <v>2</v>
      </c>
      <c r="I208" t="s">
        <v>629</v>
      </c>
      <c r="J208" t="s">
        <v>630</v>
      </c>
      <c r="K208" t="s">
        <v>631</v>
      </c>
      <c r="L208">
        <v>1368</v>
      </c>
      <c r="N208">
        <v>1011</v>
      </c>
      <c r="O208" t="s">
        <v>463</v>
      </c>
      <c r="P208" t="s">
        <v>463</v>
      </c>
      <c r="Q208">
        <v>1</v>
      </c>
      <c r="X208">
        <v>2.16</v>
      </c>
      <c r="Y208">
        <v>0</v>
      </c>
      <c r="Z208">
        <v>7.9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2.16</v>
      </c>
      <c r="AH208">
        <v>2</v>
      </c>
      <c r="AI208">
        <v>25997030</v>
      </c>
      <c r="AJ208">
        <v>206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5">
      <c r="A209">
        <f>ROW(Source!A75)</f>
        <v>75</v>
      </c>
      <c r="B209">
        <v>25997040</v>
      </c>
      <c r="C209">
        <v>25997026</v>
      </c>
      <c r="D209">
        <v>23740159</v>
      </c>
      <c r="E209">
        <v>1</v>
      </c>
      <c r="F209">
        <v>1</v>
      </c>
      <c r="G209">
        <v>1</v>
      </c>
      <c r="H209">
        <v>2</v>
      </c>
      <c r="I209" t="s">
        <v>529</v>
      </c>
      <c r="J209" t="s">
        <v>530</v>
      </c>
      <c r="K209" t="s">
        <v>531</v>
      </c>
      <c r="L209">
        <v>1368</v>
      </c>
      <c r="N209">
        <v>1011</v>
      </c>
      <c r="O209" t="s">
        <v>463</v>
      </c>
      <c r="P209" t="s">
        <v>463</v>
      </c>
      <c r="Q209">
        <v>1</v>
      </c>
      <c r="X209">
        <v>4.21</v>
      </c>
      <c r="Y209">
        <v>0</v>
      </c>
      <c r="Z209">
        <v>8.77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4.21</v>
      </c>
      <c r="AH209">
        <v>2</v>
      </c>
      <c r="AI209">
        <v>25997031</v>
      </c>
      <c r="AJ209">
        <v>207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5">
      <c r="A210">
        <f>ROW(Source!A75)</f>
        <v>75</v>
      </c>
      <c r="B210">
        <v>25997041</v>
      </c>
      <c r="C210">
        <v>25997026</v>
      </c>
      <c r="D210">
        <v>23740408</v>
      </c>
      <c r="E210">
        <v>1</v>
      </c>
      <c r="F210">
        <v>1</v>
      </c>
      <c r="G210">
        <v>1</v>
      </c>
      <c r="H210">
        <v>2</v>
      </c>
      <c r="I210" t="s">
        <v>495</v>
      </c>
      <c r="J210" t="s">
        <v>496</v>
      </c>
      <c r="K210" t="s">
        <v>497</v>
      </c>
      <c r="L210">
        <v>1368</v>
      </c>
      <c r="N210">
        <v>1011</v>
      </c>
      <c r="O210" t="s">
        <v>463</v>
      </c>
      <c r="P210" t="s">
        <v>463</v>
      </c>
      <c r="Q210">
        <v>1</v>
      </c>
      <c r="X210">
        <v>0.26</v>
      </c>
      <c r="Y210">
        <v>0</v>
      </c>
      <c r="Z210">
        <v>86.95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0.26</v>
      </c>
      <c r="AH210">
        <v>2</v>
      </c>
      <c r="AI210">
        <v>25997032</v>
      </c>
      <c r="AJ210">
        <v>208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5">
      <c r="A211">
        <f>ROW(Source!A75)</f>
        <v>75</v>
      </c>
      <c r="B211">
        <v>25997042</v>
      </c>
      <c r="C211">
        <v>25997026</v>
      </c>
      <c r="D211">
        <v>23747489</v>
      </c>
      <c r="E211">
        <v>1</v>
      </c>
      <c r="F211">
        <v>1</v>
      </c>
      <c r="G211">
        <v>1</v>
      </c>
      <c r="H211">
        <v>3</v>
      </c>
      <c r="I211" t="s">
        <v>703</v>
      </c>
      <c r="J211" t="s">
        <v>704</v>
      </c>
      <c r="K211" t="s">
        <v>705</v>
      </c>
      <c r="L211">
        <v>1346</v>
      </c>
      <c r="N211">
        <v>1009</v>
      </c>
      <c r="O211" t="s">
        <v>155</v>
      </c>
      <c r="P211" t="s">
        <v>155</v>
      </c>
      <c r="Q211">
        <v>1</v>
      </c>
      <c r="X211">
        <v>0.96</v>
      </c>
      <c r="Y211">
        <v>9.6999999999999993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0.96</v>
      </c>
      <c r="AH211">
        <v>2</v>
      </c>
      <c r="AI211">
        <v>25997033</v>
      </c>
      <c r="AJ211">
        <v>209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5">
      <c r="A212">
        <f>ROW(Source!A75)</f>
        <v>75</v>
      </c>
      <c r="B212">
        <v>25997043</v>
      </c>
      <c r="C212">
        <v>25997026</v>
      </c>
      <c r="D212">
        <v>23755027</v>
      </c>
      <c r="E212">
        <v>1</v>
      </c>
      <c r="F212">
        <v>1</v>
      </c>
      <c r="G212">
        <v>1</v>
      </c>
      <c r="H212">
        <v>3</v>
      </c>
      <c r="I212" t="s">
        <v>706</v>
      </c>
      <c r="J212" t="s">
        <v>707</v>
      </c>
      <c r="K212" t="s">
        <v>708</v>
      </c>
      <c r="L212">
        <v>1346</v>
      </c>
      <c r="N212">
        <v>1009</v>
      </c>
      <c r="O212" t="s">
        <v>155</v>
      </c>
      <c r="P212" t="s">
        <v>155</v>
      </c>
      <c r="Q212">
        <v>1</v>
      </c>
      <c r="X212">
        <v>0.4</v>
      </c>
      <c r="Y212">
        <v>23.06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3</v>
      </c>
      <c r="AG212">
        <v>0.4</v>
      </c>
      <c r="AH212">
        <v>2</v>
      </c>
      <c r="AI212">
        <v>25997034</v>
      </c>
      <c r="AJ212">
        <v>210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5">
      <c r="A213">
        <f>ROW(Source!A75)</f>
        <v>75</v>
      </c>
      <c r="B213">
        <v>25997044</v>
      </c>
      <c r="C213">
        <v>25997026</v>
      </c>
      <c r="D213">
        <v>23804222</v>
      </c>
      <c r="E213">
        <v>1</v>
      </c>
      <c r="F213">
        <v>1</v>
      </c>
      <c r="G213">
        <v>1</v>
      </c>
      <c r="H213">
        <v>3</v>
      </c>
      <c r="I213" t="s">
        <v>709</v>
      </c>
      <c r="J213" t="s">
        <v>710</v>
      </c>
      <c r="K213" t="s">
        <v>711</v>
      </c>
      <c r="L213">
        <v>1374</v>
      </c>
      <c r="N213">
        <v>1013</v>
      </c>
      <c r="O213" t="s">
        <v>712</v>
      </c>
      <c r="P213" t="s">
        <v>712</v>
      </c>
      <c r="Q213">
        <v>1</v>
      </c>
      <c r="X213">
        <v>4.1100000000000003</v>
      </c>
      <c r="Y213">
        <v>1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4.1100000000000003</v>
      </c>
      <c r="AH213">
        <v>2</v>
      </c>
      <c r="AI213">
        <v>25997035</v>
      </c>
      <c r="AJ213">
        <v>211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5">
      <c r="A214">
        <f>ROW(Source!A76)</f>
        <v>76</v>
      </c>
      <c r="B214">
        <v>25997055</v>
      </c>
      <c r="C214">
        <v>25997045</v>
      </c>
      <c r="D214">
        <v>21478783</v>
      </c>
      <c r="E214">
        <v>1</v>
      </c>
      <c r="F214">
        <v>1</v>
      </c>
      <c r="G214">
        <v>1</v>
      </c>
      <c r="H214">
        <v>1</v>
      </c>
      <c r="I214" t="s">
        <v>698</v>
      </c>
      <c r="J214" t="s">
        <v>3</v>
      </c>
      <c r="K214" t="s">
        <v>699</v>
      </c>
      <c r="L214">
        <v>1369</v>
      </c>
      <c r="N214">
        <v>1013</v>
      </c>
      <c r="O214" t="s">
        <v>457</v>
      </c>
      <c r="P214" t="s">
        <v>457</v>
      </c>
      <c r="Q214">
        <v>1</v>
      </c>
      <c r="X214">
        <v>19.04</v>
      </c>
      <c r="Y214">
        <v>0</v>
      </c>
      <c r="Z214">
        <v>0</v>
      </c>
      <c r="AA214">
        <v>0</v>
      </c>
      <c r="AB214">
        <v>9.4</v>
      </c>
      <c r="AC214">
        <v>0</v>
      </c>
      <c r="AD214">
        <v>1</v>
      </c>
      <c r="AE214">
        <v>1</v>
      </c>
      <c r="AF214" t="s">
        <v>3</v>
      </c>
      <c r="AG214">
        <v>19.04</v>
      </c>
      <c r="AH214">
        <v>2</v>
      </c>
      <c r="AI214">
        <v>25997046</v>
      </c>
      <c r="AJ214">
        <v>212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5">
      <c r="A215">
        <f>ROW(Source!A76)</f>
        <v>76</v>
      </c>
      <c r="B215">
        <v>25997056</v>
      </c>
      <c r="C215">
        <v>25997045</v>
      </c>
      <c r="D215">
        <v>121548</v>
      </c>
      <c r="E215">
        <v>1</v>
      </c>
      <c r="F215">
        <v>1</v>
      </c>
      <c r="G215">
        <v>1</v>
      </c>
      <c r="H215">
        <v>1</v>
      </c>
      <c r="I215" t="s">
        <v>29</v>
      </c>
      <c r="J215" t="s">
        <v>3</v>
      </c>
      <c r="K215" t="s">
        <v>458</v>
      </c>
      <c r="L215">
        <v>608254</v>
      </c>
      <c r="N215">
        <v>1013</v>
      </c>
      <c r="O215" t="s">
        <v>459</v>
      </c>
      <c r="P215" t="s">
        <v>459</v>
      </c>
      <c r="Q215">
        <v>1</v>
      </c>
      <c r="X215">
        <v>0.09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2</v>
      </c>
      <c r="AF215" t="s">
        <v>3</v>
      </c>
      <c r="AG215">
        <v>0.09</v>
      </c>
      <c r="AH215">
        <v>2</v>
      </c>
      <c r="AI215">
        <v>25997047</v>
      </c>
      <c r="AJ215">
        <v>213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5">
      <c r="A216">
        <f>ROW(Source!A76)</f>
        <v>76</v>
      </c>
      <c r="B216">
        <v>25997057</v>
      </c>
      <c r="C216">
        <v>25997045</v>
      </c>
      <c r="D216">
        <v>23738555</v>
      </c>
      <c r="E216">
        <v>1</v>
      </c>
      <c r="F216">
        <v>1</v>
      </c>
      <c r="G216">
        <v>1</v>
      </c>
      <c r="H216">
        <v>2</v>
      </c>
      <c r="I216" t="s">
        <v>700</v>
      </c>
      <c r="J216" t="s">
        <v>701</v>
      </c>
      <c r="K216" t="s">
        <v>702</v>
      </c>
      <c r="L216">
        <v>1368</v>
      </c>
      <c r="N216">
        <v>1011</v>
      </c>
      <c r="O216" t="s">
        <v>463</v>
      </c>
      <c r="P216" t="s">
        <v>463</v>
      </c>
      <c r="Q216">
        <v>1</v>
      </c>
      <c r="X216">
        <v>0.09</v>
      </c>
      <c r="Y216">
        <v>0</v>
      </c>
      <c r="Z216">
        <v>105.72</v>
      </c>
      <c r="AA216">
        <v>13.5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0.09</v>
      </c>
      <c r="AH216">
        <v>2</v>
      </c>
      <c r="AI216">
        <v>25997048</v>
      </c>
      <c r="AJ216">
        <v>214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5">
      <c r="A217">
        <f>ROW(Source!A76)</f>
        <v>76</v>
      </c>
      <c r="B217">
        <v>25997058</v>
      </c>
      <c r="C217">
        <v>25997045</v>
      </c>
      <c r="D217">
        <v>23738770</v>
      </c>
      <c r="E217">
        <v>1</v>
      </c>
      <c r="F217">
        <v>1</v>
      </c>
      <c r="G217">
        <v>1</v>
      </c>
      <c r="H217">
        <v>2</v>
      </c>
      <c r="I217" t="s">
        <v>629</v>
      </c>
      <c r="J217" t="s">
        <v>630</v>
      </c>
      <c r="K217" t="s">
        <v>631</v>
      </c>
      <c r="L217">
        <v>1368</v>
      </c>
      <c r="N217">
        <v>1011</v>
      </c>
      <c r="O217" t="s">
        <v>463</v>
      </c>
      <c r="P217" t="s">
        <v>463</v>
      </c>
      <c r="Q217">
        <v>1</v>
      </c>
      <c r="X217">
        <v>2.16</v>
      </c>
      <c r="Y217">
        <v>0</v>
      </c>
      <c r="Z217">
        <v>7.9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2.16</v>
      </c>
      <c r="AH217">
        <v>2</v>
      </c>
      <c r="AI217">
        <v>25997049</v>
      </c>
      <c r="AJ217">
        <v>215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5">
      <c r="A218">
        <f>ROW(Source!A76)</f>
        <v>76</v>
      </c>
      <c r="B218">
        <v>25997059</v>
      </c>
      <c r="C218">
        <v>25997045</v>
      </c>
      <c r="D218">
        <v>23740159</v>
      </c>
      <c r="E218">
        <v>1</v>
      </c>
      <c r="F218">
        <v>1</v>
      </c>
      <c r="G218">
        <v>1</v>
      </c>
      <c r="H218">
        <v>2</v>
      </c>
      <c r="I218" t="s">
        <v>529</v>
      </c>
      <c r="J218" t="s">
        <v>530</v>
      </c>
      <c r="K218" t="s">
        <v>531</v>
      </c>
      <c r="L218">
        <v>1368</v>
      </c>
      <c r="N218">
        <v>1011</v>
      </c>
      <c r="O218" t="s">
        <v>463</v>
      </c>
      <c r="P218" t="s">
        <v>463</v>
      </c>
      <c r="Q218">
        <v>1</v>
      </c>
      <c r="X218">
        <v>3.87</v>
      </c>
      <c r="Y218">
        <v>0</v>
      </c>
      <c r="Z218">
        <v>8.77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3.87</v>
      </c>
      <c r="AH218">
        <v>2</v>
      </c>
      <c r="AI218">
        <v>25997050</v>
      </c>
      <c r="AJ218">
        <v>216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5">
      <c r="A219">
        <f>ROW(Source!A76)</f>
        <v>76</v>
      </c>
      <c r="B219">
        <v>25997060</v>
      </c>
      <c r="C219">
        <v>25997045</v>
      </c>
      <c r="D219">
        <v>23740408</v>
      </c>
      <c r="E219">
        <v>1</v>
      </c>
      <c r="F219">
        <v>1</v>
      </c>
      <c r="G219">
        <v>1</v>
      </c>
      <c r="H219">
        <v>2</v>
      </c>
      <c r="I219" t="s">
        <v>495</v>
      </c>
      <c r="J219" t="s">
        <v>496</v>
      </c>
      <c r="K219" t="s">
        <v>497</v>
      </c>
      <c r="L219">
        <v>1368</v>
      </c>
      <c r="N219">
        <v>1011</v>
      </c>
      <c r="O219" t="s">
        <v>463</v>
      </c>
      <c r="P219" t="s">
        <v>463</v>
      </c>
      <c r="Q219">
        <v>1</v>
      </c>
      <c r="X219">
        <v>0.09</v>
      </c>
      <c r="Y219">
        <v>0</v>
      </c>
      <c r="Z219">
        <v>86.95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0.09</v>
      </c>
      <c r="AH219">
        <v>2</v>
      </c>
      <c r="AI219">
        <v>25997051</v>
      </c>
      <c r="AJ219">
        <v>217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5">
      <c r="A220">
        <f>ROW(Source!A76)</f>
        <v>76</v>
      </c>
      <c r="B220">
        <v>25997061</v>
      </c>
      <c r="C220">
        <v>25997045</v>
      </c>
      <c r="D220">
        <v>23747489</v>
      </c>
      <c r="E220">
        <v>1</v>
      </c>
      <c r="F220">
        <v>1</v>
      </c>
      <c r="G220">
        <v>1</v>
      </c>
      <c r="H220">
        <v>3</v>
      </c>
      <c r="I220" t="s">
        <v>703</v>
      </c>
      <c r="J220" t="s">
        <v>704</v>
      </c>
      <c r="K220" t="s">
        <v>705</v>
      </c>
      <c r="L220">
        <v>1346</v>
      </c>
      <c r="N220">
        <v>1009</v>
      </c>
      <c r="O220" t="s">
        <v>155</v>
      </c>
      <c r="P220" t="s">
        <v>155</v>
      </c>
      <c r="Q220">
        <v>1</v>
      </c>
      <c r="X220">
        <v>0.96</v>
      </c>
      <c r="Y220">
        <v>9.6999999999999993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0.96</v>
      </c>
      <c r="AH220">
        <v>2</v>
      </c>
      <c r="AI220">
        <v>25997052</v>
      </c>
      <c r="AJ220">
        <v>218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5">
      <c r="A221">
        <f>ROW(Source!A76)</f>
        <v>76</v>
      </c>
      <c r="B221">
        <v>25997062</v>
      </c>
      <c r="C221">
        <v>25997045</v>
      </c>
      <c r="D221">
        <v>23755027</v>
      </c>
      <c r="E221">
        <v>1</v>
      </c>
      <c r="F221">
        <v>1</v>
      </c>
      <c r="G221">
        <v>1</v>
      </c>
      <c r="H221">
        <v>3</v>
      </c>
      <c r="I221" t="s">
        <v>706</v>
      </c>
      <c r="J221" t="s">
        <v>707</v>
      </c>
      <c r="K221" t="s">
        <v>708</v>
      </c>
      <c r="L221">
        <v>1346</v>
      </c>
      <c r="N221">
        <v>1009</v>
      </c>
      <c r="O221" t="s">
        <v>155</v>
      </c>
      <c r="P221" t="s">
        <v>155</v>
      </c>
      <c r="Q221">
        <v>1</v>
      </c>
      <c r="X221">
        <v>0.2</v>
      </c>
      <c r="Y221">
        <v>23.06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F221" t="s">
        <v>3</v>
      </c>
      <c r="AG221">
        <v>0.2</v>
      </c>
      <c r="AH221">
        <v>2</v>
      </c>
      <c r="AI221">
        <v>25997053</v>
      </c>
      <c r="AJ221">
        <v>219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5">
      <c r="A222">
        <f>ROW(Source!A76)</f>
        <v>76</v>
      </c>
      <c r="B222">
        <v>25997063</v>
      </c>
      <c r="C222">
        <v>25997045</v>
      </c>
      <c r="D222">
        <v>23804222</v>
      </c>
      <c r="E222">
        <v>1</v>
      </c>
      <c r="F222">
        <v>1</v>
      </c>
      <c r="G222">
        <v>1</v>
      </c>
      <c r="H222">
        <v>3</v>
      </c>
      <c r="I222" t="s">
        <v>709</v>
      </c>
      <c r="J222" t="s">
        <v>710</v>
      </c>
      <c r="K222" t="s">
        <v>711</v>
      </c>
      <c r="L222">
        <v>1374</v>
      </c>
      <c r="N222">
        <v>1013</v>
      </c>
      <c r="O222" t="s">
        <v>712</v>
      </c>
      <c r="P222" t="s">
        <v>712</v>
      </c>
      <c r="Q222">
        <v>1</v>
      </c>
      <c r="X222">
        <v>3.58</v>
      </c>
      <c r="Y222">
        <v>1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3</v>
      </c>
      <c r="AG222">
        <v>3.58</v>
      </c>
      <c r="AH222">
        <v>2</v>
      </c>
      <c r="AI222">
        <v>25997054</v>
      </c>
      <c r="AJ222">
        <v>220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5">
      <c r="A223">
        <f>ROW(Source!A77)</f>
        <v>77</v>
      </c>
      <c r="B223">
        <v>25997075</v>
      </c>
      <c r="C223">
        <v>25997064</v>
      </c>
      <c r="D223">
        <v>21478783</v>
      </c>
      <c r="E223">
        <v>1</v>
      </c>
      <c r="F223">
        <v>1</v>
      </c>
      <c r="G223">
        <v>1</v>
      </c>
      <c r="H223">
        <v>1</v>
      </c>
      <c r="I223" t="s">
        <v>698</v>
      </c>
      <c r="J223" t="s">
        <v>3</v>
      </c>
      <c r="K223" t="s">
        <v>699</v>
      </c>
      <c r="L223">
        <v>1369</v>
      </c>
      <c r="N223">
        <v>1013</v>
      </c>
      <c r="O223" t="s">
        <v>457</v>
      </c>
      <c r="P223" t="s">
        <v>457</v>
      </c>
      <c r="Q223">
        <v>1</v>
      </c>
      <c r="X223">
        <v>5.39</v>
      </c>
      <c r="Y223">
        <v>0</v>
      </c>
      <c r="Z223">
        <v>0</v>
      </c>
      <c r="AA223">
        <v>0</v>
      </c>
      <c r="AB223">
        <v>9.4</v>
      </c>
      <c r="AC223">
        <v>0</v>
      </c>
      <c r="AD223">
        <v>1</v>
      </c>
      <c r="AE223">
        <v>1</v>
      </c>
      <c r="AF223" t="s">
        <v>3</v>
      </c>
      <c r="AG223">
        <v>5.39</v>
      </c>
      <c r="AH223">
        <v>2</v>
      </c>
      <c r="AI223">
        <v>25997065</v>
      </c>
      <c r="AJ223">
        <v>221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5">
      <c r="A224">
        <f>ROW(Source!A77)</f>
        <v>77</v>
      </c>
      <c r="B224">
        <v>25997076</v>
      </c>
      <c r="C224">
        <v>25997064</v>
      </c>
      <c r="D224">
        <v>121548</v>
      </c>
      <c r="E224">
        <v>1</v>
      </c>
      <c r="F224">
        <v>1</v>
      </c>
      <c r="G224">
        <v>1</v>
      </c>
      <c r="H224">
        <v>1</v>
      </c>
      <c r="I224" t="s">
        <v>29</v>
      </c>
      <c r="J224" t="s">
        <v>3</v>
      </c>
      <c r="K224" t="s">
        <v>458</v>
      </c>
      <c r="L224">
        <v>608254</v>
      </c>
      <c r="N224">
        <v>1013</v>
      </c>
      <c r="O224" t="s">
        <v>459</v>
      </c>
      <c r="P224" t="s">
        <v>459</v>
      </c>
      <c r="Q224">
        <v>1</v>
      </c>
      <c r="X224">
        <v>0.02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2</v>
      </c>
      <c r="AF224" t="s">
        <v>3</v>
      </c>
      <c r="AG224">
        <v>0.02</v>
      </c>
      <c r="AH224">
        <v>2</v>
      </c>
      <c r="AI224">
        <v>25997066</v>
      </c>
      <c r="AJ224">
        <v>222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5">
      <c r="A225">
        <f>ROW(Source!A77)</f>
        <v>77</v>
      </c>
      <c r="B225">
        <v>25997077</v>
      </c>
      <c r="C225">
        <v>25997064</v>
      </c>
      <c r="D225">
        <v>23738555</v>
      </c>
      <c r="E225">
        <v>1</v>
      </c>
      <c r="F225">
        <v>1</v>
      </c>
      <c r="G225">
        <v>1</v>
      </c>
      <c r="H225">
        <v>2</v>
      </c>
      <c r="I225" t="s">
        <v>700</v>
      </c>
      <c r="J225" t="s">
        <v>701</v>
      </c>
      <c r="K225" t="s">
        <v>702</v>
      </c>
      <c r="L225">
        <v>1368</v>
      </c>
      <c r="N225">
        <v>1011</v>
      </c>
      <c r="O225" t="s">
        <v>463</v>
      </c>
      <c r="P225" t="s">
        <v>463</v>
      </c>
      <c r="Q225">
        <v>1</v>
      </c>
      <c r="X225">
        <v>0.02</v>
      </c>
      <c r="Y225">
        <v>0</v>
      </c>
      <c r="Z225">
        <v>105.72</v>
      </c>
      <c r="AA225">
        <v>13.5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0.02</v>
      </c>
      <c r="AH225">
        <v>2</v>
      </c>
      <c r="AI225">
        <v>25997067</v>
      </c>
      <c r="AJ225">
        <v>223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5">
      <c r="A226">
        <f>ROW(Source!A77)</f>
        <v>77</v>
      </c>
      <c r="B226">
        <v>25997078</v>
      </c>
      <c r="C226">
        <v>25997064</v>
      </c>
      <c r="D226">
        <v>23740408</v>
      </c>
      <c r="E226">
        <v>1</v>
      </c>
      <c r="F226">
        <v>1</v>
      </c>
      <c r="G226">
        <v>1</v>
      </c>
      <c r="H226">
        <v>2</v>
      </c>
      <c r="I226" t="s">
        <v>495</v>
      </c>
      <c r="J226" t="s">
        <v>496</v>
      </c>
      <c r="K226" t="s">
        <v>497</v>
      </c>
      <c r="L226">
        <v>1368</v>
      </c>
      <c r="N226">
        <v>1011</v>
      </c>
      <c r="O226" t="s">
        <v>463</v>
      </c>
      <c r="P226" t="s">
        <v>463</v>
      </c>
      <c r="Q226">
        <v>1</v>
      </c>
      <c r="X226">
        <v>0.02</v>
      </c>
      <c r="Y226">
        <v>0</v>
      </c>
      <c r="Z226">
        <v>86.95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3</v>
      </c>
      <c r="AG226">
        <v>0.02</v>
      </c>
      <c r="AH226">
        <v>2</v>
      </c>
      <c r="AI226">
        <v>25997068</v>
      </c>
      <c r="AJ226">
        <v>224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5">
      <c r="A227">
        <f>ROW(Source!A77)</f>
        <v>77</v>
      </c>
      <c r="B227">
        <v>25997079</v>
      </c>
      <c r="C227">
        <v>25997064</v>
      </c>
      <c r="D227">
        <v>23741988</v>
      </c>
      <c r="E227">
        <v>1</v>
      </c>
      <c r="F227">
        <v>1</v>
      </c>
      <c r="G227">
        <v>1</v>
      </c>
      <c r="H227">
        <v>3</v>
      </c>
      <c r="I227" t="s">
        <v>713</v>
      </c>
      <c r="J227" t="s">
        <v>714</v>
      </c>
      <c r="K227" t="s">
        <v>715</v>
      </c>
      <c r="L227">
        <v>1348</v>
      </c>
      <c r="N227">
        <v>1009</v>
      </c>
      <c r="O227" t="s">
        <v>24</v>
      </c>
      <c r="P227" t="s">
        <v>24</v>
      </c>
      <c r="Q227">
        <v>1000</v>
      </c>
      <c r="X227">
        <v>5.9999999999999995E-4</v>
      </c>
      <c r="Y227">
        <v>1624.15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5.9999999999999995E-4</v>
      </c>
      <c r="AH227">
        <v>2</v>
      </c>
      <c r="AI227">
        <v>25997069</v>
      </c>
      <c r="AJ227">
        <v>225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5">
      <c r="A228">
        <f>ROW(Source!A77)</f>
        <v>77</v>
      </c>
      <c r="B228">
        <v>25997080</v>
      </c>
      <c r="C228">
        <v>25997064</v>
      </c>
      <c r="D228">
        <v>23744011</v>
      </c>
      <c r="E228">
        <v>1</v>
      </c>
      <c r="F228">
        <v>1</v>
      </c>
      <c r="G228">
        <v>1</v>
      </c>
      <c r="H228">
        <v>3</v>
      </c>
      <c r="I228" t="s">
        <v>716</v>
      </c>
      <c r="J228" t="s">
        <v>717</v>
      </c>
      <c r="K228" t="s">
        <v>718</v>
      </c>
      <c r="L228">
        <v>1346</v>
      </c>
      <c r="N228">
        <v>1009</v>
      </c>
      <c r="O228" t="s">
        <v>155</v>
      </c>
      <c r="P228" t="s">
        <v>155</v>
      </c>
      <c r="Q228">
        <v>1</v>
      </c>
      <c r="X228">
        <v>0.02</v>
      </c>
      <c r="Y228">
        <v>28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0.02</v>
      </c>
      <c r="AH228">
        <v>2</v>
      </c>
      <c r="AI228">
        <v>25997070</v>
      </c>
      <c r="AJ228">
        <v>226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5">
      <c r="A229">
        <f>ROW(Source!A77)</f>
        <v>77</v>
      </c>
      <c r="B229">
        <v>25997081</v>
      </c>
      <c r="C229">
        <v>25997064</v>
      </c>
      <c r="D229">
        <v>23744444</v>
      </c>
      <c r="E229">
        <v>1</v>
      </c>
      <c r="F229">
        <v>1</v>
      </c>
      <c r="G229">
        <v>1</v>
      </c>
      <c r="H229">
        <v>3</v>
      </c>
      <c r="I229" t="s">
        <v>719</v>
      </c>
      <c r="J229" t="s">
        <v>720</v>
      </c>
      <c r="K229" t="s">
        <v>721</v>
      </c>
      <c r="L229">
        <v>1346</v>
      </c>
      <c r="N229">
        <v>1009</v>
      </c>
      <c r="O229" t="s">
        <v>155</v>
      </c>
      <c r="P229" t="s">
        <v>155</v>
      </c>
      <c r="Q229">
        <v>1</v>
      </c>
      <c r="X229">
        <v>0.16</v>
      </c>
      <c r="Y229">
        <v>55.71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0.16</v>
      </c>
      <c r="AH229">
        <v>2</v>
      </c>
      <c r="AI229">
        <v>25997071</v>
      </c>
      <c r="AJ229">
        <v>227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5">
      <c r="A230">
        <f>ROW(Source!A77)</f>
        <v>77</v>
      </c>
      <c r="B230">
        <v>25997082</v>
      </c>
      <c r="C230">
        <v>25997064</v>
      </c>
      <c r="D230">
        <v>23803267</v>
      </c>
      <c r="E230">
        <v>1</v>
      </c>
      <c r="F230">
        <v>1</v>
      </c>
      <c r="G230">
        <v>1</v>
      </c>
      <c r="H230">
        <v>3</v>
      </c>
      <c r="I230" t="s">
        <v>722</v>
      </c>
      <c r="J230" t="s">
        <v>723</v>
      </c>
      <c r="K230" t="s">
        <v>724</v>
      </c>
      <c r="L230">
        <v>1356</v>
      </c>
      <c r="N230">
        <v>1010</v>
      </c>
      <c r="O230" t="s">
        <v>725</v>
      </c>
      <c r="P230" t="s">
        <v>725</v>
      </c>
      <c r="Q230">
        <v>1000</v>
      </c>
      <c r="X230">
        <v>1.2200000000000001E-2</v>
      </c>
      <c r="Y230">
        <v>89.48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1.2200000000000001E-2</v>
      </c>
      <c r="AH230">
        <v>2</v>
      </c>
      <c r="AI230">
        <v>25997072</v>
      </c>
      <c r="AJ230">
        <v>228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5">
      <c r="A231">
        <f>ROW(Source!A77)</f>
        <v>77</v>
      </c>
      <c r="B231">
        <v>25997083</v>
      </c>
      <c r="C231">
        <v>25997064</v>
      </c>
      <c r="D231">
        <v>23796548</v>
      </c>
      <c r="E231">
        <v>1</v>
      </c>
      <c r="F231">
        <v>1</v>
      </c>
      <c r="G231">
        <v>1</v>
      </c>
      <c r="H231">
        <v>3</v>
      </c>
      <c r="I231" t="s">
        <v>726</v>
      </c>
      <c r="J231" t="s">
        <v>727</v>
      </c>
      <c r="K231" t="s">
        <v>728</v>
      </c>
      <c r="L231">
        <v>1354</v>
      </c>
      <c r="N231">
        <v>1010</v>
      </c>
      <c r="O231" t="s">
        <v>314</v>
      </c>
      <c r="P231" t="s">
        <v>314</v>
      </c>
      <c r="Q231">
        <v>1</v>
      </c>
      <c r="X231">
        <v>5</v>
      </c>
      <c r="Y231">
        <v>1.08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5</v>
      </c>
      <c r="AH231">
        <v>2</v>
      </c>
      <c r="AI231">
        <v>25997073</v>
      </c>
      <c r="AJ231">
        <v>229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5">
      <c r="A232">
        <f>ROW(Source!A77)</f>
        <v>77</v>
      </c>
      <c r="B232">
        <v>25997084</v>
      </c>
      <c r="C232">
        <v>25997064</v>
      </c>
      <c r="D232">
        <v>23804222</v>
      </c>
      <c r="E232">
        <v>1</v>
      </c>
      <c r="F232">
        <v>1</v>
      </c>
      <c r="G232">
        <v>1</v>
      </c>
      <c r="H232">
        <v>3</v>
      </c>
      <c r="I232" t="s">
        <v>709</v>
      </c>
      <c r="J232" t="s">
        <v>710</v>
      </c>
      <c r="K232" t="s">
        <v>711</v>
      </c>
      <c r="L232">
        <v>1374</v>
      </c>
      <c r="N232">
        <v>1013</v>
      </c>
      <c r="O232" t="s">
        <v>712</v>
      </c>
      <c r="P232" t="s">
        <v>712</v>
      </c>
      <c r="Q232">
        <v>1</v>
      </c>
      <c r="X232">
        <v>1.01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1.01</v>
      </c>
      <c r="AH232">
        <v>2</v>
      </c>
      <c r="AI232">
        <v>25997074</v>
      </c>
      <c r="AJ232">
        <v>230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5">
      <c r="A233">
        <f>ROW(Source!A78)</f>
        <v>78</v>
      </c>
      <c r="B233">
        <v>25997096</v>
      </c>
      <c r="C233">
        <v>25997085</v>
      </c>
      <c r="D233">
        <v>21478783</v>
      </c>
      <c r="E233">
        <v>1</v>
      </c>
      <c r="F233">
        <v>1</v>
      </c>
      <c r="G233">
        <v>1</v>
      </c>
      <c r="H233">
        <v>1</v>
      </c>
      <c r="I233" t="s">
        <v>698</v>
      </c>
      <c r="J233" t="s">
        <v>3</v>
      </c>
      <c r="K233" t="s">
        <v>699</v>
      </c>
      <c r="L233">
        <v>1369</v>
      </c>
      <c r="N233">
        <v>1013</v>
      </c>
      <c r="O233" t="s">
        <v>457</v>
      </c>
      <c r="P233" t="s">
        <v>457</v>
      </c>
      <c r="Q233">
        <v>1</v>
      </c>
      <c r="X233">
        <v>6.29</v>
      </c>
      <c r="Y233">
        <v>0</v>
      </c>
      <c r="Z233">
        <v>0</v>
      </c>
      <c r="AA233">
        <v>0</v>
      </c>
      <c r="AB233">
        <v>9.4</v>
      </c>
      <c r="AC233">
        <v>0</v>
      </c>
      <c r="AD233">
        <v>1</v>
      </c>
      <c r="AE233">
        <v>1</v>
      </c>
      <c r="AF233" t="s">
        <v>3</v>
      </c>
      <c r="AG233">
        <v>6.29</v>
      </c>
      <c r="AH233">
        <v>2</v>
      </c>
      <c r="AI233">
        <v>25997086</v>
      </c>
      <c r="AJ233">
        <v>231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5">
      <c r="A234">
        <f>ROW(Source!A78)</f>
        <v>78</v>
      </c>
      <c r="B234">
        <v>25997097</v>
      </c>
      <c r="C234">
        <v>25997085</v>
      </c>
      <c r="D234">
        <v>121548</v>
      </c>
      <c r="E234">
        <v>1</v>
      </c>
      <c r="F234">
        <v>1</v>
      </c>
      <c r="G234">
        <v>1</v>
      </c>
      <c r="H234">
        <v>1</v>
      </c>
      <c r="I234" t="s">
        <v>29</v>
      </c>
      <c r="J234" t="s">
        <v>3</v>
      </c>
      <c r="K234" t="s">
        <v>458</v>
      </c>
      <c r="L234">
        <v>608254</v>
      </c>
      <c r="N234">
        <v>1013</v>
      </c>
      <c r="O234" t="s">
        <v>459</v>
      </c>
      <c r="P234" t="s">
        <v>459</v>
      </c>
      <c r="Q234">
        <v>1</v>
      </c>
      <c r="X234">
        <v>0.03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2</v>
      </c>
      <c r="AF234" t="s">
        <v>3</v>
      </c>
      <c r="AG234">
        <v>0.03</v>
      </c>
      <c r="AH234">
        <v>2</v>
      </c>
      <c r="AI234">
        <v>25997087</v>
      </c>
      <c r="AJ234">
        <v>232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5">
      <c r="A235">
        <f>ROW(Source!A78)</f>
        <v>78</v>
      </c>
      <c r="B235">
        <v>25997098</v>
      </c>
      <c r="C235">
        <v>25997085</v>
      </c>
      <c r="D235">
        <v>23738555</v>
      </c>
      <c r="E235">
        <v>1</v>
      </c>
      <c r="F235">
        <v>1</v>
      </c>
      <c r="G235">
        <v>1</v>
      </c>
      <c r="H235">
        <v>2</v>
      </c>
      <c r="I235" t="s">
        <v>700</v>
      </c>
      <c r="J235" t="s">
        <v>701</v>
      </c>
      <c r="K235" t="s">
        <v>702</v>
      </c>
      <c r="L235">
        <v>1368</v>
      </c>
      <c r="N235">
        <v>1011</v>
      </c>
      <c r="O235" t="s">
        <v>463</v>
      </c>
      <c r="P235" t="s">
        <v>463</v>
      </c>
      <c r="Q235">
        <v>1</v>
      </c>
      <c r="X235">
        <v>0.03</v>
      </c>
      <c r="Y235">
        <v>0</v>
      </c>
      <c r="Z235">
        <v>105.72</v>
      </c>
      <c r="AA235">
        <v>13.5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0.03</v>
      </c>
      <c r="AH235">
        <v>2</v>
      </c>
      <c r="AI235">
        <v>25997088</v>
      </c>
      <c r="AJ235">
        <v>233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5">
      <c r="A236">
        <f>ROW(Source!A78)</f>
        <v>78</v>
      </c>
      <c r="B236">
        <v>25997099</v>
      </c>
      <c r="C236">
        <v>25997085</v>
      </c>
      <c r="D236">
        <v>23740408</v>
      </c>
      <c r="E236">
        <v>1</v>
      </c>
      <c r="F236">
        <v>1</v>
      </c>
      <c r="G236">
        <v>1</v>
      </c>
      <c r="H236">
        <v>2</v>
      </c>
      <c r="I236" t="s">
        <v>495</v>
      </c>
      <c r="J236" t="s">
        <v>496</v>
      </c>
      <c r="K236" t="s">
        <v>497</v>
      </c>
      <c r="L236">
        <v>1368</v>
      </c>
      <c r="N236">
        <v>1011</v>
      </c>
      <c r="O236" t="s">
        <v>463</v>
      </c>
      <c r="P236" t="s">
        <v>463</v>
      </c>
      <c r="Q236">
        <v>1</v>
      </c>
      <c r="X236">
        <v>0.03</v>
      </c>
      <c r="Y236">
        <v>0</v>
      </c>
      <c r="Z236">
        <v>86.95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0.03</v>
      </c>
      <c r="AH236">
        <v>2</v>
      </c>
      <c r="AI236">
        <v>25997089</v>
      </c>
      <c r="AJ236">
        <v>234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5">
      <c r="A237">
        <f>ROW(Source!A78)</f>
        <v>78</v>
      </c>
      <c r="B237">
        <v>25997100</v>
      </c>
      <c r="C237">
        <v>25997085</v>
      </c>
      <c r="D237">
        <v>23741988</v>
      </c>
      <c r="E237">
        <v>1</v>
      </c>
      <c r="F237">
        <v>1</v>
      </c>
      <c r="G237">
        <v>1</v>
      </c>
      <c r="H237">
        <v>3</v>
      </c>
      <c r="I237" t="s">
        <v>713</v>
      </c>
      <c r="J237" t="s">
        <v>714</v>
      </c>
      <c r="K237" t="s">
        <v>715</v>
      </c>
      <c r="L237">
        <v>1348</v>
      </c>
      <c r="N237">
        <v>1009</v>
      </c>
      <c r="O237" t="s">
        <v>24</v>
      </c>
      <c r="P237" t="s">
        <v>24</v>
      </c>
      <c r="Q237">
        <v>1000</v>
      </c>
      <c r="X237">
        <v>1.0499999999999999E-3</v>
      </c>
      <c r="Y237">
        <v>1624.15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3</v>
      </c>
      <c r="AG237">
        <v>1.0499999999999999E-3</v>
      </c>
      <c r="AH237">
        <v>2</v>
      </c>
      <c r="AI237">
        <v>25997090</v>
      </c>
      <c r="AJ237">
        <v>235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5">
      <c r="A238">
        <f>ROW(Source!A78)</f>
        <v>78</v>
      </c>
      <c r="B238">
        <v>25997101</v>
      </c>
      <c r="C238">
        <v>25997085</v>
      </c>
      <c r="D238">
        <v>23744011</v>
      </c>
      <c r="E238">
        <v>1</v>
      </c>
      <c r="F238">
        <v>1</v>
      </c>
      <c r="G238">
        <v>1</v>
      </c>
      <c r="H238">
        <v>3</v>
      </c>
      <c r="I238" t="s">
        <v>716</v>
      </c>
      <c r="J238" t="s">
        <v>717</v>
      </c>
      <c r="K238" t="s">
        <v>718</v>
      </c>
      <c r="L238">
        <v>1346</v>
      </c>
      <c r="N238">
        <v>1009</v>
      </c>
      <c r="O238" t="s">
        <v>155</v>
      </c>
      <c r="P238" t="s">
        <v>155</v>
      </c>
      <c r="Q238">
        <v>1</v>
      </c>
      <c r="X238">
        <v>0.02</v>
      </c>
      <c r="Y238">
        <v>28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3</v>
      </c>
      <c r="AG238">
        <v>0.02</v>
      </c>
      <c r="AH238">
        <v>2</v>
      </c>
      <c r="AI238">
        <v>25997091</v>
      </c>
      <c r="AJ238">
        <v>236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5">
      <c r="A239">
        <f>ROW(Source!A78)</f>
        <v>78</v>
      </c>
      <c r="B239">
        <v>25997102</v>
      </c>
      <c r="C239">
        <v>25997085</v>
      </c>
      <c r="D239">
        <v>23744444</v>
      </c>
      <c r="E239">
        <v>1</v>
      </c>
      <c r="F239">
        <v>1</v>
      </c>
      <c r="G239">
        <v>1</v>
      </c>
      <c r="H239">
        <v>3</v>
      </c>
      <c r="I239" t="s">
        <v>719</v>
      </c>
      <c r="J239" t="s">
        <v>720</v>
      </c>
      <c r="K239" t="s">
        <v>721</v>
      </c>
      <c r="L239">
        <v>1346</v>
      </c>
      <c r="N239">
        <v>1009</v>
      </c>
      <c r="O239" t="s">
        <v>155</v>
      </c>
      <c r="P239" t="s">
        <v>155</v>
      </c>
      <c r="Q239">
        <v>1</v>
      </c>
      <c r="X239">
        <v>0.32</v>
      </c>
      <c r="Y239">
        <v>55.71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F239" t="s">
        <v>3</v>
      </c>
      <c r="AG239">
        <v>0.32</v>
      </c>
      <c r="AH239">
        <v>2</v>
      </c>
      <c r="AI239">
        <v>25997092</v>
      </c>
      <c r="AJ239">
        <v>237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5">
      <c r="A240">
        <f>ROW(Source!A78)</f>
        <v>78</v>
      </c>
      <c r="B240">
        <v>25997103</v>
      </c>
      <c r="C240">
        <v>25997085</v>
      </c>
      <c r="D240">
        <v>23796550</v>
      </c>
      <c r="E240">
        <v>1</v>
      </c>
      <c r="F240">
        <v>1</v>
      </c>
      <c r="G240">
        <v>1</v>
      </c>
      <c r="H240">
        <v>3</v>
      </c>
      <c r="I240" t="s">
        <v>729</v>
      </c>
      <c r="J240" t="s">
        <v>730</v>
      </c>
      <c r="K240" t="s">
        <v>731</v>
      </c>
      <c r="L240">
        <v>1354</v>
      </c>
      <c r="N240">
        <v>1010</v>
      </c>
      <c r="O240" t="s">
        <v>314</v>
      </c>
      <c r="P240" t="s">
        <v>314</v>
      </c>
      <c r="Q240">
        <v>1</v>
      </c>
      <c r="X240">
        <v>5</v>
      </c>
      <c r="Y240">
        <v>1.4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5</v>
      </c>
      <c r="AH240">
        <v>2</v>
      </c>
      <c r="AI240">
        <v>25997093</v>
      </c>
      <c r="AJ240">
        <v>238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5">
      <c r="A241">
        <f>ROW(Source!A78)</f>
        <v>78</v>
      </c>
      <c r="B241">
        <v>25997104</v>
      </c>
      <c r="C241">
        <v>25997085</v>
      </c>
      <c r="D241">
        <v>23803268</v>
      </c>
      <c r="E241">
        <v>1</v>
      </c>
      <c r="F241">
        <v>1</v>
      </c>
      <c r="G241">
        <v>1</v>
      </c>
      <c r="H241">
        <v>3</v>
      </c>
      <c r="I241" t="s">
        <v>732</v>
      </c>
      <c r="J241" t="s">
        <v>733</v>
      </c>
      <c r="K241" t="s">
        <v>734</v>
      </c>
      <c r="L241">
        <v>1356</v>
      </c>
      <c r="N241">
        <v>1010</v>
      </c>
      <c r="O241" t="s">
        <v>725</v>
      </c>
      <c r="P241" t="s">
        <v>725</v>
      </c>
      <c r="Q241">
        <v>1000</v>
      </c>
      <c r="X241">
        <v>1.2200000000000001E-2</v>
      </c>
      <c r="Y241">
        <v>213.21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1.2200000000000001E-2</v>
      </c>
      <c r="AH241">
        <v>2</v>
      </c>
      <c r="AI241">
        <v>25997094</v>
      </c>
      <c r="AJ241">
        <v>239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5">
      <c r="A242">
        <f>ROW(Source!A78)</f>
        <v>78</v>
      </c>
      <c r="B242">
        <v>25997105</v>
      </c>
      <c r="C242">
        <v>25997085</v>
      </c>
      <c r="D242">
        <v>23804222</v>
      </c>
      <c r="E242">
        <v>1</v>
      </c>
      <c r="F242">
        <v>1</v>
      </c>
      <c r="G242">
        <v>1</v>
      </c>
      <c r="H242">
        <v>3</v>
      </c>
      <c r="I242" t="s">
        <v>709</v>
      </c>
      <c r="J242" t="s">
        <v>710</v>
      </c>
      <c r="K242" t="s">
        <v>711</v>
      </c>
      <c r="L242">
        <v>1374</v>
      </c>
      <c r="N242">
        <v>1013</v>
      </c>
      <c r="O242" t="s">
        <v>712</v>
      </c>
      <c r="P242" t="s">
        <v>712</v>
      </c>
      <c r="Q242">
        <v>1</v>
      </c>
      <c r="X242">
        <v>1.18</v>
      </c>
      <c r="Y242">
        <v>1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1.18</v>
      </c>
      <c r="AH242">
        <v>2</v>
      </c>
      <c r="AI242">
        <v>25997095</v>
      </c>
      <c r="AJ242">
        <v>240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5">
      <c r="A243">
        <f>ROW(Source!A79)</f>
        <v>79</v>
      </c>
      <c r="B243">
        <v>25997116</v>
      </c>
      <c r="C243">
        <v>25997106</v>
      </c>
      <c r="D243">
        <v>21478783</v>
      </c>
      <c r="E243">
        <v>1</v>
      </c>
      <c r="F243">
        <v>1</v>
      </c>
      <c r="G243">
        <v>1</v>
      </c>
      <c r="H243">
        <v>1</v>
      </c>
      <c r="I243" t="s">
        <v>698</v>
      </c>
      <c r="J243" t="s">
        <v>3</v>
      </c>
      <c r="K243" t="s">
        <v>699</v>
      </c>
      <c r="L243">
        <v>1369</v>
      </c>
      <c r="N243">
        <v>1013</v>
      </c>
      <c r="O243" t="s">
        <v>457</v>
      </c>
      <c r="P243" t="s">
        <v>457</v>
      </c>
      <c r="Q243">
        <v>1</v>
      </c>
      <c r="X243">
        <v>4.49</v>
      </c>
      <c r="Y243">
        <v>0</v>
      </c>
      <c r="Z243">
        <v>0</v>
      </c>
      <c r="AA243">
        <v>0</v>
      </c>
      <c r="AB243">
        <v>9.4</v>
      </c>
      <c r="AC243">
        <v>0</v>
      </c>
      <c r="AD243">
        <v>1</v>
      </c>
      <c r="AE243">
        <v>1</v>
      </c>
      <c r="AF243" t="s">
        <v>3</v>
      </c>
      <c r="AG243">
        <v>4.49</v>
      </c>
      <c r="AH243">
        <v>2</v>
      </c>
      <c r="AI243">
        <v>25997107</v>
      </c>
      <c r="AJ243">
        <v>241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5">
      <c r="A244">
        <f>ROW(Source!A79)</f>
        <v>79</v>
      </c>
      <c r="B244">
        <v>25997117</v>
      </c>
      <c r="C244">
        <v>25997106</v>
      </c>
      <c r="D244">
        <v>121548</v>
      </c>
      <c r="E244">
        <v>1</v>
      </c>
      <c r="F244">
        <v>1</v>
      </c>
      <c r="G244">
        <v>1</v>
      </c>
      <c r="H244">
        <v>1</v>
      </c>
      <c r="I244" t="s">
        <v>29</v>
      </c>
      <c r="J244" t="s">
        <v>3</v>
      </c>
      <c r="K244" t="s">
        <v>458</v>
      </c>
      <c r="L244">
        <v>608254</v>
      </c>
      <c r="N244">
        <v>1013</v>
      </c>
      <c r="O244" t="s">
        <v>459</v>
      </c>
      <c r="P244" t="s">
        <v>459</v>
      </c>
      <c r="Q244">
        <v>1</v>
      </c>
      <c r="X244">
        <v>0.06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2</v>
      </c>
      <c r="AF244" t="s">
        <v>3</v>
      </c>
      <c r="AG244">
        <v>0.06</v>
      </c>
      <c r="AH244">
        <v>2</v>
      </c>
      <c r="AI244">
        <v>25997108</v>
      </c>
      <c r="AJ244">
        <v>242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5">
      <c r="A245">
        <f>ROW(Source!A79)</f>
        <v>79</v>
      </c>
      <c r="B245">
        <v>25997118</v>
      </c>
      <c r="C245">
        <v>25997106</v>
      </c>
      <c r="D245">
        <v>23738555</v>
      </c>
      <c r="E245">
        <v>1</v>
      </c>
      <c r="F245">
        <v>1</v>
      </c>
      <c r="G245">
        <v>1</v>
      </c>
      <c r="H245">
        <v>2</v>
      </c>
      <c r="I245" t="s">
        <v>700</v>
      </c>
      <c r="J245" t="s">
        <v>701</v>
      </c>
      <c r="K245" t="s">
        <v>702</v>
      </c>
      <c r="L245">
        <v>1368</v>
      </c>
      <c r="N245">
        <v>1011</v>
      </c>
      <c r="O245" t="s">
        <v>463</v>
      </c>
      <c r="P245" t="s">
        <v>463</v>
      </c>
      <c r="Q245">
        <v>1</v>
      </c>
      <c r="X245">
        <v>0.06</v>
      </c>
      <c r="Y245">
        <v>0</v>
      </c>
      <c r="Z245">
        <v>105.72</v>
      </c>
      <c r="AA245">
        <v>13.5</v>
      </c>
      <c r="AB245">
        <v>0</v>
      </c>
      <c r="AC245">
        <v>0</v>
      </c>
      <c r="AD245">
        <v>1</v>
      </c>
      <c r="AE245">
        <v>0</v>
      </c>
      <c r="AF245" t="s">
        <v>3</v>
      </c>
      <c r="AG245">
        <v>0.06</v>
      </c>
      <c r="AH245">
        <v>2</v>
      </c>
      <c r="AI245">
        <v>25997109</v>
      </c>
      <c r="AJ245">
        <v>243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5">
      <c r="A246">
        <f>ROW(Source!A79)</f>
        <v>79</v>
      </c>
      <c r="B246">
        <v>25997119</v>
      </c>
      <c r="C246">
        <v>25997106</v>
      </c>
      <c r="D246">
        <v>23740408</v>
      </c>
      <c r="E246">
        <v>1</v>
      </c>
      <c r="F246">
        <v>1</v>
      </c>
      <c r="G246">
        <v>1</v>
      </c>
      <c r="H246">
        <v>2</v>
      </c>
      <c r="I246" t="s">
        <v>495</v>
      </c>
      <c r="J246" t="s">
        <v>496</v>
      </c>
      <c r="K246" t="s">
        <v>497</v>
      </c>
      <c r="L246">
        <v>1368</v>
      </c>
      <c r="N246">
        <v>1011</v>
      </c>
      <c r="O246" t="s">
        <v>463</v>
      </c>
      <c r="P246" t="s">
        <v>463</v>
      </c>
      <c r="Q246">
        <v>1</v>
      </c>
      <c r="X246">
        <v>0.06</v>
      </c>
      <c r="Y246">
        <v>0</v>
      </c>
      <c r="Z246">
        <v>86.95</v>
      </c>
      <c r="AA246">
        <v>0</v>
      </c>
      <c r="AB246">
        <v>0</v>
      </c>
      <c r="AC246">
        <v>0</v>
      </c>
      <c r="AD246">
        <v>1</v>
      </c>
      <c r="AE246">
        <v>0</v>
      </c>
      <c r="AF246" t="s">
        <v>3</v>
      </c>
      <c r="AG246">
        <v>0.06</v>
      </c>
      <c r="AH246">
        <v>2</v>
      </c>
      <c r="AI246">
        <v>25997110</v>
      </c>
      <c r="AJ246">
        <v>244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5">
      <c r="A247">
        <f>ROW(Source!A79)</f>
        <v>79</v>
      </c>
      <c r="B247">
        <v>25997120</v>
      </c>
      <c r="C247">
        <v>25997106</v>
      </c>
      <c r="D247">
        <v>23741988</v>
      </c>
      <c r="E247">
        <v>1</v>
      </c>
      <c r="F247">
        <v>1</v>
      </c>
      <c r="G247">
        <v>1</v>
      </c>
      <c r="H247">
        <v>3</v>
      </c>
      <c r="I247" t="s">
        <v>713</v>
      </c>
      <c r="J247" t="s">
        <v>714</v>
      </c>
      <c r="K247" t="s">
        <v>715</v>
      </c>
      <c r="L247">
        <v>1348</v>
      </c>
      <c r="N247">
        <v>1009</v>
      </c>
      <c r="O247" t="s">
        <v>24</v>
      </c>
      <c r="P247" t="s">
        <v>24</v>
      </c>
      <c r="Q247">
        <v>1000</v>
      </c>
      <c r="X247">
        <v>1.16E-3</v>
      </c>
      <c r="Y247">
        <v>1624.15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F247" t="s">
        <v>3</v>
      </c>
      <c r="AG247">
        <v>1.16E-3</v>
      </c>
      <c r="AH247">
        <v>2</v>
      </c>
      <c r="AI247">
        <v>25997111</v>
      </c>
      <c r="AJ247">
        <v>245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5">
      <c r="A248">
        <f>ROW(Source!A79)</f>
        <v>79</v>
      </c>
      <c r="B248">
        <v>25997121</v>
      </c>
      <c r="C248">
        <v>25997106</v>
      </c>
      <c r="D248">
        <v>23744011</v>
      </c>
      <c r="E248">
        <v>1</v>
      </c>
      <c r="F248">
        <v>1</v>
      </c>
      <c r="G248">
        <v>1</v>
      </c>
      <c r="H248">
        <v>3</v>
      </c>
      <c r="I248" t="s">
        <v>716</v>
      </c>
      <c r="J248" t="s">
        <v>717</v>
      </c>
      <c r="K248" t="s">
        <v>718</v>
      </c>
      <c r="L248">
        <v>1346</v>
      </c>
      <c r="N248">
        <v>1009</v>
      </c>
      <c r="O248" t="s">
        <v>155</v>
      </c>
      <c r="P248" t="s">
        <v>155</v>
      </c>
      <c r="Q248">
        <v>1</v>
      </c>
      <c r="X248">
        <v>0.02</v>
      </c>
      <c r="Y248">
        <v>28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F248" t="s">
        <v>3</v>
      </c>
      <c r="AG248">
        <v>0.02</v>
      </c>
      <c r="AH248">
        <v>2</v>
      </c>
      <c r="AI248">
        <v>25997112</v>
      </c>
      <c r="AJ248">
        <v>246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5">
      <c r="A249">
        <f>ROW(Source!A79)</f>
        <v>79</v>
      </c>
      <c r="B249">
        <v>25997122</v>
      </c>
      <c r="C249">
        <v>25997106</v>
      </c>
      <c r="D249">
        <v>23744444</v>
      </c>
      <c r="E249">
        <v>1</v>
      </c>
      <c r="F249">
        <v>1</v>
      </c>
      <c r="G249">
        <v>1</v>
      </c>
      <c r="H249">
        <v>3</v>
      </c>
      <c r="I249" t="s">
        <v>719</v>
      </c>
      <c r="J249" t="s">
        <v>720</v>
      </c>
      <c r="K249" t="s">
        <v>721</v>
      </c>
      <c r="L249">
        <v>1346</v>
      </c>
      <c r="N249">
        <v>1009</v>
      </c>
      <c r="O249" t="s">
        <v>155</v>
      </c>
      <c r="P249" t="s">
        <v>155</v>
      </c>
      <c r="Q249">
        <v>1</v>
      </c>
      <c r="X249">
        <v>0.32</v>
      </c>
      <c r="Y249">
        <v>55.71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3</v>
      </c>
      <c r="AG249">
        <v>0.32</v>
      </c>
      <c r="AH249">
        <v>2</v>
      </c>
      <c r="AI249">
        <v>25997113</v>
      </c>
      <c r="AJ249">
        <v>247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5">
      <c r="A250">
        <f>ROW(Source!A79)</f>
        <v>79</v>
      </c>
      <c r="B250">
        <v>25997123</v>
      </c>
      <c r="C250">
        <v>25997106</v>
      </c>
      <c r="D250">
        <v>23803269</v>
      </c>
      <c r="E250">
        <v>1</v>
      </c>
      <c r="F250">
        <v>1</v>
      </c>
      <c r="G250">
        <v>1</v>
      </c>
      <c r="H250">
        <v>3</v>
      </c>
      <c r="I250" t="s">
        <v>735</v>
      </c>
      <c r="J250" t="s">
        <v>736</v>
      </c>
      <c r="K250" t="s">
        <v>737</v>
      </c>
      <c r="L250">
        <v>1356</v>
      </c>
      <c r="N250">
        <v>1010</v>
      </c>
      <c r="O250" t="s">
        <v>725</v>
      </c>
      <c r="P250" t="s">
        <v>725</v>
      </c>
      <c r="Q250">
        <v>1000</v>
      </c>
      <c r="X250">
        <v>1.2200000000000001E-2</v>
      </c>
      <c r="Y250">
        <v>215.28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1.2200000000000001E-2</v>
      </c>
      <c r="AH250">
        <v>2</v>
      </c>
      <c r="AI250">
        <v>25997114</v>
      </c>
      <c r="AJ250">
        <v>248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5">
      <c r="A251">
        <f>ROW(Source!A79)</f>
        <v>79</v>
      </c>
      <c r="B251">
        <v>25997124</v>
      </c>
      <c r="C251">
        <v>25997106</v>
      </c>
      <c r="D251">
        <v>23804222</v>
      </c>
      <c r="E251">
        <v>1</v>
      </c>
      <c r="F251">
        <v>1</v>
      </c>
      <c r="G251">
        <v>1</v>
      </c>
      <c r="H251">
        <v>3</v>
      </c>
      <c r="I251" t="s">
        <v>709</v>
      </c>
      <c r="J251" t="s">
        <v>710</v>
      </c>
      <c r="K251" t="s">
        <v>711</v>
      </c>
      <c r="L251">
        <v>1374</v>
      </c>
      <c r="N251">
        <v>1013</v>
      </c>
      <c r="O251" t="s">
        <v>712</v>
      </c>
      <c r="P251" t="s">
        <v>712</v>
      </c>
      <c r="Q251">
        <v>1</v>
      </c>
      <c r="X251">
        <v>0.84</v>
      </c>
      <c r="Y251">
        <v>1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 t="s">
        <v>3</v>
      </c>
      <c r="AG251">
        <v>0.84</v>
      </c>
      <c r="AH251">
        <v>2</v>
      </c>
      <c r="AI251">
        <v>25997115</v>
      </c>
      <c r="AJ251">
        <v>249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5">
      <c r="A252">
        <f>ROW(Source!A80)</f>
        <v>80</v>
      </c>
      <c r="B252">
        <v>25997135</v>
      </c>
      <c r="C252">
        <v>25997125</v>
      </c>
      <c r="D252">
        <v>21487473</v>
      </c>
      <c r="E252">
        <v>1</v>
      </c>
      <c r="F252">
        <v>1</v>
      </c>
      <c r="G252">
        <v>1</v>
      </c>
      <c r="H252">
        <v>1</v>
      </c>
      <c r="I252" t="s">
        <v>738</v>
      </c>
      <c r="J252" t="s">
        <v>3</v>
      </c>
      <c r="K252" t="s">
        <v>739</v>
      </c>
      <c r="L252">
        <v>1369</v>
      </c>
      <c r="N252">
        <v>1013</v>
      </c>
      <c r="O252" t="s">
        <v>457</v>
      </c>
      <c r="P252" t="s">
        <v>457</v>
      </c>
      <c r="Q252">
        <v>1</v>
      </c>
      <c r="X252">
        <v>30.48</v>
      </c>
      <c r="Y252">
        <v>0</v>
      </c>
      <c r="Z252">
        <v>0</v>
      </c>
      <c r="AA252">
        <v>0</v>
      </c>
      <c r="AB252">
        <v>9.92</v>
      </c>
      <c r="AC252">
        <v>0</v>
      </c>
      <c r="AD252">
        <v>1</v>
      </c>
      <c r="AE252">
        <v>1</v>
      </c>
      <c r="AF252" t="s">
        <v>3</v>
      </c>
      <c r="AG252">
        <v>30.48</v>
      </c>
      <c r="AH252">
        <v>2</v>
      </c>
      <c r="AI252">
        <v>25997126</v>
      </c>
      <c r="AJ252">
        <v>250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5">
      <c r="A253">
        <f>ROW(Source!A80)</f>
        <v>80</v>
      </c>
      <c r="B253">
        <v>25997136</v>
      </c>
      <c r="C253">
        <v>25997125</v>
      </c>
      <c r="D253">
        <v>121548</v>
      </c>
      <c r="E253">
        <v>1</v>
      </c>
      <c r="F253">
        <v>1</v>
      </c>
      <c r="G253">
        <v>1</v>
      </c>
      <c r="H253">
        <v>1</v>
      </c>
      <c r="I253" t="s">
        <v>29</v>
      </c>
      <c r="J253" t="s">
        <v>3</v>
      </c>
      <c r="K253" t="s">
        <v>458</v>
      </c>
      <c r="L253">
        <v>608254</v>
      </c>
      <c r="N253">
        <v>1013</v>
      </c>
      <c r="O253" t="s">
        <v>459</v>
      </c>
      <c r="P253" t="s">
        <v>459</v>
      </c>
      <c r="Q253">
        <v>1</v>
      </c>
      <c r="X253">
        <v>0.03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2</v>
      </c>
      <c r="AF253" t="s">
        <v>3</v>
      </c>
      <c r="AG253">
        <v>0.03</v>
      </c>
      <c r="AH253">
        <v>2</v>
      </c>
      <c r="AI253">
        <v>25997127</v>
      </c>
      <c r="AJ253">
        <v>251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5">
      <c r="A254">
        <f>ROW(Source!A80)</f>
        <v>80</v>
      </c>
      <c r="B254">
        <v>25997137</v>
      </c>
      <c r="C254">
        <v>25997125</v>
      </c>
      <c r="D254">
        <v>23738555</v>
      </c>
      <c r="E254">
        <v>1</v>
      </c>
      <c r="F254">
        <v>1</v>
      </c>
      <c r="G254">
        <v>1</v>
      </c>
      <c r="H254">
        <v>2</v>
      </c>
      <c r="I254" t="s">
        <v>700</v>
      </c>
      <c r="J254" t="s">
        <v>701</v>
      </c>
      <c r="K254" t="s">
        <v>702</v>
      </c>
      <c r="L254">
        <v>1368</v>
      </c>
      <c r="N254">
        <v>1011</v>
      </c>
      <c r="O254" t="s">
        <v>463</v>
      </c>
      <c r="P254" t="s">
        <v>463</v>
      </c>
      <c r="Q254">
        <v>1</v>
      </c>
      <c r="X254">
        <v>0.03</v>
      </c>
      <c r="Y254">
        <v>0</v>
      </c>
      <c r="Z254">
        <v>105.72</v>
      </c>
      <c r="AA254">
        <v>13.5</v>
      </c>
      <c r="AB254">
        <v>0</v>
      </c>
      <c r="AC254">
        <v>0</v>
      </c>
      <c r="AD254">
        <v>1</v>
      </c>
      <c r="AE254">
        <v>0</v>
      </c>
      <c r="AF254" t="s">
        <v>3</v>
      </c>
      <c r="AG254">
        <v>0.03</v>
      </c>
      <c r="AH254">
        <v>2</v>
      </c>
      <c r="AI254">
        <v>25997128</v>
      </c>
      <c r="AJ254">
        <v>252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5">
      <c r="A255">
        <f>ROW(Source!A80)</f>
        <v>80</v>
      </c>
      <c r="B255">
        <v>25997138</v>
      </c>
      <c r="C255">
        <v>25997125</v>
      </c>
      <c r="D255">
        <v>23740408</v>
      </c>
      <c r="E255">
        <v>1</v>
      </c>
      <c r="F255">
        <v>1</v>
      </c>
      <c r="G255">
        <v>1</v>
      </c>
      <c r="H255">
        <v>2</v>
      </c>
      <c r="I255" t="s">
        <v>495</v>
      </c>
      <c r="J255" t="s">
        <v>496</v>
      </c>
      <c r="K255" t="s">
        <v>497</v>
      </c>
      <c r="L255">
        <v>1368</v>
      </c>
      <c r="N255">
        <v>1011</v>
      </c>
      <c r="O255" t="s">
        <v>463</v>
      </c>
      <c r="P255" t="s">
        <v>463</v>
      </c>
      <c r="Q255">
        <v>1</v>
      </c>
      <c r="X255">
        <v>0.02</v>
      </c>
      <c r="Y255">
        <v>0</v>
      </c>
      <c r="Z255">
        <v>86.95</v>
      </c>
      <c r="AA255">
        <v>0</v>
      </c>
      <c r="AB255">
        <v>0</v>
      </c>
      <c r="AC255">
        <v>0</v>
      </c>
      <c r="AD255">
        <v>1</v>
      </c>
      <c r="AE255">
        <v>0</v>
      </c>
      <c r="AF255" t="s">
        <v>3</v>
      </c>
      <c r="AG255">
        <v>0.02</v>
      </c>
      <c r="AH255">
        <v>2</v>
      </c>
      <c r="AI255">
        <v>25997129</v>
      </c>
      <c r="AJ255">
        <v>253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5">
      <c r="A256">
        <f>ROW(Source!A80)</f>
        <v>80</v>
      </c>
      <c r="B256">
        <v>25997139</v>
      </c>
      <c r="C256">
        <v>25997125</v>
      </c>
      <c r="D256">
        <v>23747723</v>
      </c>
      <c r="E256">
        <v>1</v>
      </c>
      <c r="F256">
        <v>1</v>
      </c>
      <c r="G256">
        <v>1</v>
      </c>
      <c r="H256">
        <v>3</v>
      </c>
      <c r="I256" t="s">
        <v>740</v>
      </c>
      <c r="J256" t="s">
        <v>741</v>
      </c>
      <c r="K256" t="s">
        <v>637</v>
      </c>
      <c r="L256">
        <v>1346</v>
      </c>
      <c r="N256">
        <v>1009</v>
      </c>
      <c r="O256" t="s">
        <v>155</v>
      </c>
      <c r="P256" t="s">
        <v>155</v>
      </c>
      <c r="Q256">
        <v>1</v>
      </c>
      <c r="X256">
        <v>1.5</v>
      </c>
      <c r="Y256">
        <v>9.65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1.5</v>
      </c>
      <c r="AH256">
        <v>2</v>
      </c>
      <c r="AI256">
        <v>25997130</v>
      </c>
      <c r="AJ256">
        <v>254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5">
      <c r="A257">
        <f>ROW(Source!A80)</f>
        <v>80</v>
      </c>
      <c r="B257">
        <v>25997140</v>
      </c>
      <c r="C257">
        <v>25997125</v>
      </c>
      <c r="D257">
        <v>23744444</v>
      </c>
      <c r="E257">
        <v>1</v>
      </c>
      <c r="F257">
        <v>1</v>
      </c>
      <c r="G257">
        <v>1</v>
      </c>
      <c r="H257">
        <v>3</v>
      </c>
      <c r="I257" t="s">
        <v>719</v>
      </c>
      <c r="J257" t="s">
        <v>720</v>
      </c>
      <c r="K257" t="s">
        <v>721</v>
      </c>
      <c r="L257">
        <v>1346</v>
      </c>
      <c r="N257">
        <v>1009</v>
      </c>
      <c r="O257" t="s">
        <v>155</v>
      </c>
      <c r="P257" t="s">
        <v>155</v>
      </c>
      <c r="Q257">
        <v>1</v>
      </c>
      <c r="X257">
        <v>0.42</v>
      </c>
      <c r="Y257">
        <v>55.71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F257" t="s">
        <v>3</v>
      </c>
      <c r="AG257">
        <v>0.42</v>
      </c>
      <c r="AH257">
        <v>2</v>
      </c>
      <c r="AI257">
        <v>25997131</v>
      </c>
      <c r="AJ257">
        <v>255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5">
      <c r="A258">
        <f>ROW(Source!A80)</f>
        <v>80</v>
      </c>
      <c r="B258">
        <v>25997141</v>
      </c>
      <c r="C258">
        <v>25997125</v>
      </c>
      <c r="D258">
        <v>23783356</v>
      </c>
      <c r="E258">
        <v>1</v>
      </c>
      <c r="F258">
        <v>1</v>
      </c>
      <c r="G258">
        <v>1</v>
      </c>
      <c r="H258">
        <v>3</v>
      </c>
      <c r="I258" t="s">
        <v>585</v>
      </c>
      <c r="J258" t="s">
        <v>586</v>
      </c>
      <c r="K258" t="s">
        <v>587</v>
      </c>
      <c r="L258">
        <v>1348</v>
      </c>
      <c r="N258">
        <v>1009</v>
      </c>
      <c r="O258" t="s">
        <v>24</v>
      </c>
      <c r="P258" t="s">
        <v>24</v>
      </c>
      <c r="Q258">
        <v>1000</v>
      </c>
      <c r="X258">
        <v>3.15E-3</v>
      </c>
      <c r="Y258">
        <v>539.46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3.15E-3</v>
      </c>
      <c r="AH258">
        <v>2</v>
      </c>
      <c r="AI258">
        <v>25997132</v>
      </c>
      <c r="AJ258">
        <v>256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5">
      <c r="A259">
        <f>ROW(Source!A80)</f>
        <v>80</v>
      </c>
      <c r="B259">
        <v>25997142</v>
      </c>
      <c r="C259">
        <v>25997125</v>
      </c>
      <c r="D259">
        <v>23803273</v>
      </c>
      <c r="E259">
        <v>1</v>
      </c>
      <c r="F259">
        <v>1</v>
      </c>
      <c r="G259">
        <v>1</v>
      </c>
      <c r="H259">
        <v>3</v>
      </c>
      <c r="I259" t="s">
        <v>742</v>
      </c>
      <c r="J259" t="s">
        <v>743</v>
      </c>
      <c r="K259" t="s">
        <v>744</v>
      </c>
      <c r="L259">
        <v>1354</v>
      </c>
      <c r="N259">
        <v>1010</v>
      </c>
      <c r="O259" t="s">
        <v>314</v>
      </c>
      <c r="P259" t="s">
        <v>314</v>
      </c>
      <c r="Q259">
        <v>1</v>
      </c>
      <c r="X259">
        <v>102</v>
      </c>
      <c r="Y259">
        <v>0.26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102</v>
      </c>
      <c r="AH259">
        <v>2</v>
      </c>
      <c r="AI259">
        <v>25997133</v>
      </c>
      <c r="AJ259">
        <v>257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5">
      <c r="A260">
        <f>ROW(Source!A80)</f>
        <v>80</v>
      </c>
      <c r="B260">
        <v>25997143</v>
      </c>
      <c r="C260">
        <v>25997125</v>
      </c>
      <c r="D260">
        <v>23804222</v>
      </c>
      <c r="E260">
        <v>1</v>
      </c>
      <c r="F260">
        <v>1</v>
      </c>
      <c r="G260">
        <v>1</v>
      </c>
      <c r="H260">
        <v>3</v>
      </c>
      <c r="I260" t="s">
        <v>709</v>
      </c>
      <c r="J260" t="s">
        <v>710</v>
      </c>
      <c r="K260" t="s">
        <v>711</v>
      </c>
      <c r="L260">
        <v>1374</v>
      </c>
      <c r="N260">
        <v>1013</v>
      </c>
      <c r="O260" t="s">
        <v>712</v>
      </c>
      <c r="P260" t="s">
        <v>712</v>
      </c>
      <c r="Q260">
        <v>1</v>
      </c>
      <c r="X260">
        <v>6.05</v>
      </c>
      <c r="Y260">
        <v>1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6.05</v>
      </c>
      <c r="AH260">
        <v>2</v>
      </c>
      <c r="AI260">
        <v>25997134</v>
      </c>
      <c r="AJ260">
        <v>258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5">
      <c r="A261">
        <f>ROW(Source!A81)</f>
        <v>81</v>
      </c>
      <c r="B261">
        <v>25997152</v>
      </c>
      <c r="C261">
        <v>25997144</v>
      </c>
      <c r="D261">
        <v>21487473</v>
      </c>
      <c r="E261">
        <v>1</v>
      </c>
      <c r="F261">
        <v>1</v>
      </c>
      <c r="G261">
        <v>1</v>
      </c>
      <c r="H261">
        <v>1</v>
      </c>
      <c r="I261" t="s">
        <v>738</v>
      </c>
      <c r="J261" t="s">
        <v>3</v>
      </c>
      <c r="K261" t="s">
        <v>739</v>
      </c>
      <c r="L261">
        <v>1369</v>
      </c>
      <c r="N261">
        <v>1013</v>
      </c>
      <c r="O261" t="s">
        <v>457</v>
      </c>
      <c r="P261" t="s">
        <v>457</v>
      </c>
      <c r="Q261">
        <v>1</v>
      </c>
      <c r="X261">
        <v>26.24</v>
      </c>
      <c r="Y261">
        <v>0</v>
      </c>
      <c r="Z261">
        <v>0</v>
      </c>
      <c r="AA261">
        <v>0</v>
      </c>
      <c r="AB261">
        <v>9.92</v>
      </c>
      <c r="AC261">
        <v>0</v>
      </c>
      <c r="AD261">
        <v>1</v>
      </c>
      <c r="AE261">
        <v>1</v>
      </c>
      <c r="AF261" t="s">
        <v>3</v>
      </c>
      <c r="AG261">
        <v>26.24</v>
      </c>
      <c r="AH261">
        <v>2</v>
      </c>
      <c r="AI261">
        <v>25997145</v>
      </c>
      <c r="AJ261">
        <v>259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5">
      <c r="A262">
        <f>ROW(Source!A81)</f>
        <v>81</v>
      </c>
      <c r="B262">
        <v>25997153</v>
      </c>
      <c r="C262">
        <v>25997144</v>
      </c>
      <c r="D262">
        <v>121548</v>
      </c>
      <c r="E262">
        <v>1</v>
      </c>
      <c r="F262">
        <v>1</v>
      </c>
      <c r="G262">
        <v>1</v>
      </c>
      <c r="H262">
        <v>1</v>
      </c>
      <c r="I262" t="s">
        <v>29</v>
      </c>
      <c r="J262" t="s">
        <v>3</v>
      </c>
      <c r="K262" t="s">
        <v>458</v>
      </c>
      <c r="L262">
        <v>608254</v>
      </c>
      <c r="N262">
        <v>1013</v>
      </c>
      <c r="O262" t="s">
        <v>459</v>
      </c>
      <c r="P262" t="s">
        <v>459</v>
      </c>
      <c r="Q262">
        <v>1</v>
      </c>
      <c r="X262">
        <v>0.03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2</v>
      </c>
      <c r="AF262" t="s">
        <v>3</v>
      </c>
      <c r="AG262">
        <v>0.03</v>
      </c>
      <c r="AH262">
        <v>2</v>
      </c>
      <c r="AI262">
        <v>25997146</v>
      </c>
      <c r="AJ262">
        <v>260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5">
      <c r="A263">
        <f>ROW(Source!A81)</f>
        <v>81</v>
      </c>
      <c r="B263">
        <v>25997154</v>
      </c>
      <c r="C263">
        <v>25997144</v>
      </c>
      <c r="D263">
        <v>23738555</v>
      </c>
      <c r="E263">
        <v>1</v>
      </c>
      <c r="F263">
        <v>1</v>
      </c>
      <c r="G263">
        <v>1</v>
      </c>
      <c r="H263">
        <v>2</v>
      </c>
      <c r="I263" t="s">
        <v>700</v>
      </c>
      <c r="J263" t="s">
        <v>701</v>
      </c>
      <c r="K263" t="s">
        <v>702</v>
      </c>
      <c r="L263">
        <v>1368</v>
      </c>
      <c r="N263">
        <v>1011</v>
      </c>
      <c r="O263" t="s">
        <v>463</v>
      </c>
      <c r="P263" t="s">
        <v>463</v>
      </c>
      <c r="Q263">
        <v>1</v>
      </c>
      <c r="X263">
        <v>0.03</v>
      </c>
      <c r="Y263">
        <v>0</v>
      </c>
      <c r="Z263">
        <v>105.72</v>
      </c>
      <c r="AA263">
        <v>13.5</v>
      </c>
      <c r="AB263">
        <v>0</v>
      </c>
      <c r="AC263">
        <v>0</v>
      </c>
      <c r="AD263">
        <v>1</v>
      </c>
      <c r="AE263">
        <v>0</v>
      </c>
      <c r="AF263" t="s">
        <v>3</v>
      </c>
      <c r="AG263">
        <v>0.03</v>
      </c>
      <c r="AH263">
        <v>2</v>
      </c>
      <c r="AI263">
        <v>25997147</v>
      </c>
      <c r="AJ263">
        <v>261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5">
      <c r="A264">
        <f>ROW(Source!A81)</f>
        <v>81</v>
      </c>
      <c r="B264">
        <v>25997155</v>
      </c>
      <c r="C264">
        <v>25997144</v>
      </c>
      <c r="D264">
        <v>23740408</v>
      </c>
      <c r="E264">
        <v>1</v>
      </c>
      <c r="F264">
        <v>1</v>
      </c>
      <c r="G264">
        <v>1</v>
      </c>
      <c r="H264">
        <v>2</v>
      </c>
      <c r="I264" t="s">
        <v>495</v>
      </c>
      <c r="J264" t="s">
        <v>496</v>
      </c>
      <c r="K264" t="s">
        <v>497</v>
      </c>
      <c r="L264">
        <v>1368</v>
      </c>
      <c r="N264">
        <v>1011</v>
      </c>
      <c r="O264" t="s">
        <v>463</v>
      </c>
      <c r="P264" t="s">
        <v>463</v>
      </c>
      <c r="Q264">
        <v>1</v>
      </c>
      <c r="X264">
        <v>0.02</v>
      </c>
      <c r="Y264">
        <v>0</v>
      </c>
      <c r="Z264">
        <v>86.95</v>
      </c>
      <c r="AA264">
        <v>0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0.02</v>
      </c>
      <c r="AH264">
        <v>2</v>
      </c>
      <c r="AI264">
        <v>25997148</v>
      </c>
      <c r="AJ264">
        <v>262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5">
      <c r="A265">
        <f>ROW(Source!A81)</f>
        <v>81</v>
      </c>
      <c r="B265">
        <v>25997156</v>
      </c>
      <c r="C265">
        <v>25997144</v>
      </c>
      <c r="D265">
        <v>23783356</v>
      </c>
      <c r="E265">
        <v>1</v>
      </c>
      <c r="F265">
        <v>1</v>
      </c>
      <c r="G265">
        <v>1</v>
      </c>
      <c r="H265">
        <v>3</v>
      </c>
      <c r="I265" t="s">
        <v>585</v>
      </c>
      <c r="J265" t="s">
        <v>586</v>
      </c>
      <c r="K265" t="s">
        <v>587</v>
      </c>
      <c r="L265">
        <v>1348</v>
      </c>
      <c r="N265">
        <v>1009</v>
      </c>
      <c r="O265" t="s">
        <v>24</v>
      </c>
      <c r="P265" t="s">
        <v>24</v>
      </c>
      <c r="Q265">
        <v>1000</v>
      </c>
      <c r="X265">
        <v>3.15E-3</v>
      </c>
      <c r="Y265">
        <v>539.46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F265" t="s">
        <v>3</v>
      </c>
      <c r="AG265">
        <v>3.15E-3</v>
      </c>
      <c r="AH265">
        <v>2</v>
      </c>
      <c r="AI265">
        <v>25997149</v>
      </c>
      <c r="AJ265">
        <v>263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5">
      <c r="A266">
        <f>ROW(Source!A81)</f>
        <v>81</v>
      </c>
      <c r="B266">
        <v>25997157</v>
      </c>
      <c r="C266">
        <v>25997144</v>
      </c>
      <c r="D266">
        <v>23803273</v>
      </c>
      <c r="E266">
        <v>1</v>
      </c>
      <c r="F266">
        <v>1</v>
      </c>
      <c r="G266">
        <v>1</v>
      </c>
      <c r="H266">
        <v>3</v>
      </c>
      <c r="I266" t="s">
        <v>742</v>
      </c>
      <c r="J266" t="s">
        <v>743</v>
      </c>
      <c r="K266" t="s">
        <v>744</v>
      </c>
      <c r="L266">
        <v>1354</v>
      </c>
      <c r="N266">
        <v>1010</v>
      </c>
      <c r="O266" t="s">
        <v>314</v>
      </c>
      <c r="P266" t="s">
        <v>314</v>
      </c>
      <c r="Q266">
        <v>1</v>
      </c>
      <c r="X266">
        <v>102</v>
      </c>
      <c r="Y266">
        <v>0.26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F266" t="s">
        <v>3</v>
      </c>
      <c r="AG266">
        <v>102</v>
      </c>
      <c r="AH266">
        <v>2</v>
      </c>
      <c r="AI266">
        <v>25997150</v>
      </c>
      <c r="AJ266">
        <v>264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5">
      <c r="A267">
        <f>ROW(Source!A81)</f>
        <v>81</v>
      </c>
      <c r="B267">
        <v>25997158</v>
      </c>
      <c r="C267">
        <v>25997144</v>
      </c>
      <c r="D267">
        <v>23804222</v>
      </c>
      <c r="E267">
        <v>1</v>
      </c>
      <c r="F267">
        <v>1</v>
      </c>
      <c r="G267">
        <v>1</v>
      </c>
      <c r="H267">
        <v>3</v>
      </c>
      <c r="I267" t="s">
        <v>709</v>
      </c>
      <c r="J267" t="s">
        <v>710</v>
      </c>
      <c r="K267" t="s">
        <v>711</v>
      </c>
      <c r="L267">
        <v>1374</v>
      </c>
      <c r="N267">
        <v>1013</v>
      </c>
      <c r="O267" t="s">
        <v>712</v>
      </c>
      <c r="P267" t="s">
        <v>712</v>
      </c>
      <c r="Q267">
        <v>1</v>
      </c>
      <c r="X267">
        <v>5.21</v>
      </c>
      <c r="Y267">
        <v>1</v>
      </c>
      <c r="Z267">
        <v>0</v>
      </c>
      <c r="AA267">
        <v>0</v>
      </c>
      <c r="AB267">
        <v>0</v>
      </c>
      <c r="AC267">
        <v>0</v>
      </c>
      <c r="AD267">
        <v>1</v>
      </c>
      <c r="AE267">
        <v>0</v>
      </c>
      <c r="AF267" t="s">
        <v>3</v>
      </c>
      <c r="AG267">
        <v>5.21</v>
      </c>
      <c r="AH267">
        <v>2</v>
      </c>
      <c r="AI267">
        <v>25997151</v>
      </c>
      <c r="AJ267">
        <v>265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5">
      <c r="A268">
        <f>ROW(Source!A82)</f>
        <v>82</v>
      </c>
      <c r="B268">
        <v>25997172</v>
      </c>
      <c r="C268">
        <v>25997159</v>
      </c>
      <c r="D268">
        <v>21487473</v>
      </c>
      <c r="E268">
        <v>1</v>
      </c>
      <c r="F268">
        <v>1</v>
      </c>
      <c r="G268">
        <v>1</v>
      </c>
      <c r="H268">
        <v>1</v>
      </c>
      <c r="I268" t="s">
        <v>738</v>
      </c>
      <c r="J268" t="s">
        <v>3</v>
      </c>
      <c r="K268" t="s">
        <v>739</v>
      </c>
      <c r="L268">
        <v>1369</v>
      </c>
      <c r="N268">
        <v>1013</v>
      </c>
      <c r="O268" t="s">
        <v>457</v>
      </c>
      <c r="P268" t="s">
        <v>457</v>
      </c>
      <c r="Q268">
        <v>1</v>
      </c>
      <c r="X268">
        <v>213.6</v>
      </c>
      <c r="Y268">
        <v>0</v>
      </c>
      <c r="Z268">
        <v>0</v>
      </c>
      <c r="AA268">
        <v>0</v>
      </c>
      <c r="AB268">
        <v>9.92</v>
      </c>
      <c r="AC268">
        <v>0</v>
      </c>
      <c r="AD268">
        <v>1</v>
      </c>
      <c r="AE268">
        <v>1</v>
      </c>
      <c r="AF268" t="s">
        <v>3</v>
      </c>
      <c r="AG268">
        <v>213.6</v>
      </c>
      <c r="AH268">
        <v>2</v>
      </c>
      <c r="AI268">
        <v>25997160</v>
      </c>
      <c r="AJ268">
        <v>266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5">
      <c r="A269">
        <f>ROW(Source!A82)</f>
        <v>82</v>
      </c>
      <c r="B269">
        <v>25997173</v>
      </c>
      <c r="C269">
        <v>25997159</v>
      </c>
      <c r="D269">
        <v>121548</v>
      </c>
      <c r="E269">
        <v>1</v>
      </c>
      <c r="F269">
        <v>1</v>
      </c>
      <c r="G269">
        <v>1</v>
      </c>
      <c r="H269">
        <v>1</v>
      </c>
      <c r="I269" t="s">
        <v>29</v>
      </c>
      <c r="J269" t="s">
        <v>3</v>
      </c>
      <c r="K269" t="s">
        <v>458</v>
      </c>
      <c r="L269">
        <v>608254</v>
      </c>
      <c r="N269">
        <v>1013</v>
      </c>
      <c r="O269" t="s">
        <v>459</v>
      </c>
      <c r="P269" t="s">
        <v>459</v>
      </c>
      <c r="Q269">
        <v>1</v>
      </c>
      <c r="X269">
        <v>0.99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2</v>
      </c>
      <c r="AF269" t="s">
        <v>3</v>
      </c>
      <c r="AG269">
        <v>0.99</v>
      </c>
      <c r="AH269">
        <v>2</v>
      </c>
      <c r="AI269">
        <v>25997161</v>
      </c>
      <c r="AJ269">
        <v>267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5">
      <c r="A270">
        <f>ROW(Source!A82)</f>
        <v>82</v>
      </c>
      <c r="B270">
        <v>25997174</v>
      </c>
      <c r="C270">
        <v>25997159</v>
      </c>
      <c r="D270">
        <v>23738555</v>
      </c>
      <c r="E270">
        <v>1</v>
      </c>
      <c r="F270">
        <v>1</v>
      </c>
      <c r="G270">
        <v>1</v>
      </c>
      <c r="H270">
        <v>2</v>
      </c>
      <c r="I270" t="s">
        <v>700</v>
      </c>
      <c r="J270" t="s">
        <v>701</v>
      </c>
      <c r="K270" t="s">
        <v>702</v>
      </c>
      <c r="L270">
        <v>1368</v>
      </c>
      <c r="N270">
        <v>1011</v>
      </c>
      <c r="O270" t="s">
        <v>463</v>
      </c>
      <c r="P270" t="s">
        <v>463</v>
      </c>
      <c r="Q270">
        <v>1</v>
      </c>
      <c r="X270">
        <v>0.99</v>
      </c>
      <c r="Y270">
        <v>0</v>
      </c>
      <c r="Z270">
        <v>105.72</v>
      </c>
      <c r="AA270">
        <v>13.5</v>
      </c>
      <c r="AB270">
        <v>0</v>
      </c>
      <c r="AC270">
        <v>0</v>
      </c>
      <c r="AD270">
        <v>1</v>
      </c>
      <c r="AE270">
        <v>0</v>
      </c>
      <c r="AF270" t="s">
        <v>3</v>
      </c>
      <c r="AG270">
        <v>0.99</v>
      </c>
      <c r="AH270">
        <v>2</v>
      </c>
      <c r="AI270">
        <v>25997162</v>
      </c>
      <c r="AJ270">
        <v>268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5">
      <c r="A271">
        <f>ROW(Source!A82)</f>
        <v>82</v>
      </c>
      <c r="B271">
        <v>25997175</v>
      </c>
      <c r="C271">
        <v>25997159</v>
      </c>
      <c r="D271">
        <v>23738770</v>
      </c>
      <c r="E271">
        <v>1</v>
      </c>
      <c r="F271">
        <v>1</v>
      </c>
      <c r="G271">
        <v>1</v>
      </c>
      <c r="H271">
        <v>2</v>
      </c>
      <c r="I271" t="s">
        <v>629</v>
      </c>
      <c r="J271" t="s">
        <v>630</v>
      </c>
      <c r="K271" t="s">
        <v>631</v>
      </c>
      <c r="L271">
        <v>1368</v>
      </c>
      <c r="N271">
        <v>1011</v>
      </c>
      <c r="O271" t="s">
        <v>463</v>
      </c>
      <c r="P271" t="s">
        <v>463</v>
      </c>
      <c r="Q271">
        <v>1</v>
      </c>
      <c r="X271">
        <v>1.1399999999999999</v>
      </c>
      <c r="Y271">
        <v>0</v>
      </c>
      <c r="Z271">
        <v>7.9</v>
      </c>
      <c r="AA271">
        <v>0</v>
      </c>
      <c r="AB271">
        <v>0</v>
      </c>
      <c r="AC271">
        <v>0</v>
      </c>
      <c r="AD271">
        <v>1</v>
      </c>
      <c r="AE271">
        <v>0</v>
      </c>
      <c r="AF271" t="s">
        <v>3</v>
      </c>
      <c r="AG271">
        <v>1.1399999999999999</v>
      </c>
      <c r="AH271">
        <v>2</v>
      </c>
      <c r="AI271">
        <v>25997163</v>
      </c>
      <c r="AJ271">
        <v>269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5">
      <c r="A272">
        <f>ROW(Source!A82)</f>
        <v>82</v>
      </c>
      <c r="B272">
        <v>25997176</v>
      </c>
      <c r="C272">
        <v>25997159</v>
      </c>
      <c r="D272">
        <v>23740408</v>
      </c>
      <c r="E272">
        <v>1</v>
      </c>
      <c r="F272">
        <v>1</v>
      </c>
      <c r="G272">
        <v>1</v>
      </c>
      <c r="H272">
        <v>2</v>
      </c>
      <c r="I272" t="s">
        <v>495</v>
      </c>
      <c r="J272" t="s">
        <v>496</v>
      </c>
      <c r="K272" t="s">
        <v>497</v>
      </c>
      <c r="L272">
        <v>1368</v>
      </c>
      <c r="N272">
        <v>1011</v>
      </c>
      <c r="O272" t="s">
        <v>463</v>
      </c>
      <c r="P272" t="s">
        <v>463</v>
      </c>
      <c r="Q272">
        <v>1</v>
      </c>
      <c r="X272">
        <v>0.99</v>
      </c>
      <c r="Y272">
        <v>0</v>
      </c>
      <c r="Z272">
        <v>86.95</v>
      </c>
      <c r="AA272">
        <v>0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0.99</v>
      </c>
      <c r="AH272">
        <v>2</v>
      </c>
      <c r="AI272">
        <v>25997164</v>
      </c>
      <c r="AJ272">
        <v>270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5">
      <c r="A273">
        <f>ROW(Source!A82)</f>
        <v>82</v>
      </c>
      <c r="B273">
        <v>25997177</v>
      </c>
      <c r="C273">
        <v>25997159</v>
      </c>
      <c r="D273">
        <v>23747000</v>
      </c>
      <c r="E273">
        <v>1</v>
      </c>
      <c r="F273">
        <v>1</v>
      </c>
      <c r="G273">
        <v>1</v>
      </c>
      <c r="H273">
        <v>3</v>
      </c>
      <c r="I273" t="s">
        <v>745</v>
      </c>
      <c r="J273" t="s">
        <v>746</v>
      </c>
      <c r="K273" t="s">
        <v>747</v>
      </c>
      <c r="L273">
        <v>1348</v>
      </c>
      <c r="N273">
        <v>1009</v>
      </c>
      <c r="O273" t="s">
        <v>24</v>
      </c>
      <c r="P273" t="s">
        <v>24</v>
      </c>
      <c r="Q273">
        <v>1000</v>
      </c>
      <c r="X273">
        <v>0.15</v>
      </c>
      <c r="Y273">
        <v>4950.46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0.15</v>
      </c>
      <c r="AH273">
        <v>2</v>
      </c>
      <c r="AI273">
        <v>25997165</v>
      </c>
      <c r="AJ273">
        <v>271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5">
      <c r="A274">
        <f>ROW(Source!A82)</f>
        <v>82</v>
      </c>
      <c r="B274">
        <v>25997178</v>
      </c>
      <c r="C274">
        <v>25997159</v>
      </c>
      <c r="D274">
        <v>23747489</v>
      </c>
      <c r="E274">
        <v>1</v>
      </c>
      <c r="F274">
        <v>1</v>
      </c>
      <c r="G274">
        <v>1</v>
      </c>
      <c r="H274">
        <v>3</v>
      </c>
      <c r="I274" t="s">
        <v>703</v>
      </c>
      <c r="J274" t="s">
        <v>704</v>
      </c>
      <c r="K274" t="s">
        <v>705</v>
      </c>
      <c r="L274">
        <v>1346</v>
      </c>
      <c r="N274">
        <v>1009</v>
      </c>
      <c r="O274" t="s">
        <v>155</v>
      </c>
      <c r="P274" t="s">
        <v>155</v>
      </c>
      <c r="Q274">
        <v>1</v>
      </c>
      <c r="X274">
        <v>2.1</v>
      </c>
      <c r="Y274">
        <v>9.6999999999999993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2.1</v>
      </c>
      <c r="AH274">
        <v>2</v>
      </c>
      <c r="AI274">
        <v>25997166</v>
      </c>
      <c r="AJ274">
        <v>272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5">
      <c r="A275">
        <f>ROW(Source!A82)</f>
        <v>82</v>
      </c>
      <c r="B275">
        <v>25997179</v>
      </c>
      <c r="C275">
        <v>25997159</v>
      </c>
      <c r="D275">
        <v>23747723</v>
      </c>
      <c r="E275">
        <v>1</v>
      </c>
      <c r="F275">
        <v>1</v>
      </c>
      <c r="G275">
        <v>1</v>
      </c>
      <c r="H275">
        <v>3</v>
      </c>
      <c r="I275" t="s">
        <v>740</v>
      </c>
      <c r="J275" t="s">
        <v>741</v>
      </c>
      <c r="K275" t="s">
        <v>637</v>
      </c>
      <c r="L275">
        <v>1346</v>
      </c>
      <c r="N275">
        <v>1009</v>
      </c>
      <c r="O275" t="s">
        <v>155</v>
      </c>
      <c r="P275" t="s">
        <v>155</v>
      </c>
      <c r="Q275">
        <v>1</v>
      </c>
      <c r="X275">
        <v>10.4</v>
      </c>
      <c r="Y275">
        <v>9.65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10.4</v>
      </c>
      <c r="AH275">
        <v>2</v>
      </c>
      <c r="AI275">
        <v>25997167</v>
      </c>
      <c r="AJ275">
        <v>273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5">
      <c r="A276">
        <f>ROW(Source!A82)</f>
        <v>82</v>
      </c>
      <c r="B276">
        <v>25997180</v>
      </c>
      <c r="C276">
        <v>25997159</v>
      </c>
      <c r="D276">
        <v>23744011</v>
      </c>
      <c r="E276">
        <v>1</v>
      </c>
      <c r="F276">
        <v>1</v>
      </c>
      <c r="G276">
        <v>1</v>
      </c>
      <c r="H276">
        <v>3</v>
      </c>
      <c r="I276" t="s">
        <v>716</v>
      </c>
      <c r="J276" t="s">
        <v>717</v>
      </c>
      <c r="K276" t="s">
        <v>718</v>
      </c>
      <c r="L276">
        <v>1346</v>
      </c>
      <c r="N276">
        <v>1009</v>
      </c>
      <c r="O276" t="s">
        <v>155</v>
      </c>
      <c r="P276" t="s">
        <v>155</v>
      </c>
      <c r="Q276">
        <v>1</v>
      </c>
      <c r="X276">
        <v>3</v>
      </c>
      <c r="Y276">
        <v>28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 t="s">
        <v>3</v>
      </c>
      <c r="AG276">
        <v>3</v>
      </c>
      <c r="AH276">
        <v>2</v>
      </c>
      <c r="AI276">
        <v>25997168</v>
      </c>
      <c r="AJ276">
        <v>274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5">
      <c r="A277">
        <f>ROW(Source!A82)</f>
        <v>82</v>
      </c>
      <c r="B277">
        <v>25997181</v>
      </c>
      <c r="C277">
        <v>25997159</v>
      </c>
      <c r="D277">
        <v>23744406</v>
      </c>
      <c r="E277">
        <v>1</v>
      </c>
      <c r="F277">
        <v>1</v>
      </c>
      <c r="G277">
        <v>1</v>
      </c>
      <c r="H277">
        <v>3</v>
      </c>
      <c r="I277" t="s">
        <v>748</v>
      </c>
      <c r="J277" t="s">
        <v>749</v>
      </c>
      <c r="K277" t="s">
        <v>750</v>
      </c>
      <c r="L277">
        <v>1308</v>
      </c>
      <c r="N277">
        <v>1003</v>
      </c>
      <c r="O277" t="s">
        <v>262</v>
      </c>
      <c r="P277" t="s">
        <v>262</v>
      </c>
      <c r="Q277">
        <v>100</v>
      </c>
      <c r="X277">
        <v>0.1</v>
      </c>
      <c r="Y277">
        <v>50.32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F277" t="s">
        <v>3</v>
      </c>
      <c r="AG277">
        <v>0.1</v>
      </c>
      <c r="AH277">
        <v>2</v>
      </c>
      <c r="AI277">
        <v>25997169</v>
      </c>
      <c r="AJ277">
        <v>275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5">
      <c r="A278">
        <f>ROW(Source!A82)</f>
        <v>82</v>
      </c>
      <c r="B278">
        <v>25997182</v>
      </c>
      <c r="C278">
        <v>25997159</v>
      </c>
      <c r="D278">
        <v>23744444</v>
      </c>
      <c r="E278">
        <v>1</v>
      </c>
      <c r="F278">
        <v>1</v>
      </c>
      <c r="G278">
        <v>1</v>
      </c>
      <c r="H278">
        <v>3</v>
      </c>
      <c r="I278" t="s">
        <v>719</v>
      </c>
      <c r="J278" t="s">
        <v>720</v>
      </c>
      <c r="K278" t="s">
        <v>721</v>
      </c>
      <c r="L278">
        <v>1346</v>
      </c>
      <c r="N278">
        <v>1009</v>
      </c>
      <c r="O278" t="s">
        <v>155</v>
      </c>
      <c r="P278" t="s">
        <v>155</v>
      </c>
      <c r="Q278">
        <v>1</v>
      </c>
      <c r="X278">
        <v>0.42</v>
      </c>
      <c r="Y278">
        <v>55.71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0</v>
      </c>
      <c r="AF278" t="s">
        <v>3</v>
      </c>
      <c r="AG278">
        <v>0.42</v>
      </c>
      <c r="AH278">
        <v>2</v>
      </c>
      <c r="AI278">
        <v>25997170</v>
      </c>
      <c r="AJ278">
        <v>276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5">
      <c r="A279">
        <f>ROW(Source!A82)</f>
        <v>82</v>
      </c>
      <c r="B279">
        <v>25997183</v>
      </c>
      <c r="C279">
        <v>25997159</v>
      </c>
      <c r="D279">
        <v>23804222</v>
      </c>
      <c r="E279">
        <v>1</v>
      </c>
      <c r="F279">
        <v>1</v>
      </c>
      <c r="G279">
        <v>1</v>
      </c>
      <c r="H279">
        <v>3</v>
      </c>
      <c r="I279" t="s">
        <v>709</v>
      </c>
      <c r="J279" t="s">
        <v>710</v>
      </c>
      <c r="K279" t="s">
        <v>711</v>
      </c>
      <c r="L279">
        <v>1374</v>
      </c>
      <c r="N279">
        <v>1013</v>
      </c>
      <c r="O279" t="s">
        <v>712</v>
      </c>
      <c r="P279" t="s">
        <v>712</v>
      </c>
      <c r="Q279">
        <v>1</v>
      </c>
      <c r="X279">
        <v>42.38</v>
      </c>
      <c r="Y279">
        <v>1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F279" t="s">
        <v>3</v>
      </c>
      <c r="AG279">
        <v>42.38</v>
      </c>
      <c r="AH279">
        <v>2</v>
      </c>
      <c r="AI279">
        <v>25997171</v>
      </c>
      <c r="AJ279">
        <v>277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11 граф c НР и СП</vt:lpstr>
      <vt:lpstr>Source</vt:lpstr>
      <vt:lpstr>SourceObSm</vt:lpstr>
      <vt:lpstr>SmtRes</vt:lpstr>
      <vt:lpstr>EtalonRes</vt:lpstr>
      <vt:lpstr>'Смета 11 граф c НР и СП'!Заголовки_для_печати</vt:lpstr>
      <vt:lpstr>'Смета 11 граф c НР и 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2020-02-27T13:06:01Z</cp:lastPrinted>
  <dcterms:created xsi:type="dcterms:W3CDTF">2020-02-27T11:23:03Z</dcterms:created>
  <dcterms:modified xsi:type="dcterms:W3CDTF">2020-03-11T08:39:37Z</dcterms:modified>
</cp:coreProperties>
</file>